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Users\Francisco\Desktop\LIMPEZA CONTRATAÇÃO GERAL\PLANILHAS EM BRANCO\"/>
    </mc:Choice>
  </mc:AlternateContent>
  <xr:revisionPtr revIDLastSave="0" documentId="13_ncr:1_{CAFA6558-6609-4168-9C52-35F4308B9E91}" xr6:coauthVersionLast="46" xr6:coauthVersionMax="46" xr10:uidLastSave="{00000000-0000-0000-0000-000000000000}"/>
  <bookViews>
    <workbookView xWindow="-120" yWindow="-120" windowWidth="29040" windowHeight="15840" xr2:uid="{00000000-000D-0000-FFFF-FFFF00000000}"/>
  </bookViews>
  <sheets>
    <sheet name="Resumo síntetico" sheetId="1" r:id="rId1"/>
    <sheet name="Resumo dos valores" sheetId="2" r:id="rId2"/>
    <sheet name="Valor MensalM²" sheetId="3" r:id="rId3"/>
    <sheet name="Servente" sheetId="4" r:id="rId4"/>
    <sheet name="JAUZEIRO" sheetId="5" r:id="rId5"/>
    <sheet name="UNIFORME" sheetId="6" r:id="rId6"/>
    <sheet name="EQUIPAMENTOS JAUZEIRO" sheetId="7" r:id="rId7"/>
    <sheet name="MATERIAL_LIMPEZA CONSUMO" sheetId="8" r:id="rId8"/>
    <sheet name="MATERIAL_LIMPEZA EQUIPAMENTOS" sheetId="9" r:id="rId9"/>
    <sheet name="MATERIAL_LIMPEZA UTENSÍLIOS" sheetId="10" r:id="rId10"/>
    <sheet name="TOTAL área m² " sheetId="11" r:id="rId11"/>
    <sheet name="A. DGGA" sheetId="12" r:id="rId12"/>
    <sheet name="A. DGPL" sheetId="13" r:id="rId13"/>
    <sheet name="A. DGRF" sheetId="14" r:id="rId14"/>
    <sheet name="A. DGSA" sheetId="15" r:id="rId15"/>
    <sheet name="A. DGTG"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8" l="1"/>
  <c r="H23" i="7"/>
  <c r="H21" i="7"/>
  <c r="H20" i="7"/>
  <c r="D222" i="16" l="1"/>
  <c r="G221" i="16"/>
  <c r="F221" i="16"/>
  <c r="F220" i="16"/>
  <c r="G220" i="16" s="1"/>
  <c r="G219" i="16"/>
  <c r="F219" i="16"/>
  <c r="G218" i="16"/>
  <c r="F218" i="16"/>
  <c r="G217" i="16"/>
  <c r="F217" i="16"/>
  <c r="G216" i="16"/>
  <c r="F216" i="16"/>
  <c r="G215" i="16"/>
  <c r="F215" i="16"/>
  <c r="G214" i="16"/>
  <c r="F214" i="16"/>
  <c r="G213" i="16"/>
  <c r="F213" i="16"/>
  <c r="G212" i="16"/>
  <c r="F212" i="16"/>
  <c r="G211" i="16"/>
  <c r="F211" i="16"/>
  <c r="G210" i="16"/>
  <c r="F210" i="16"/>
  <c r="G209" i="16"/>
  <c r="F209" i="16"/>
  <c r="G208" i="16"/>
  <c r="F208" i="16"/>
  <c r="G207" i="16"/>
  <c r="F207" i="16"/>
  <c r="G206" i="16"/>
  <c r="F206" i="16"/>
  <c r="G205" i="16"/>
  <c r="F205" i="16"/>
  <c r="G204" i="16"/>
  <c r="F204" i="16"/>
  <c r="G203" i="16"/>
  <c r="F203" i="16"/>
  <c r="G202" i="16"/>
  <c r="F202" i="16"/>
  <c r="G201" i="16"/>
  <c r="F201" i="16"/>
  <c r="G200" i="16"/>
  <c r="F200" i="16"/>
  <c r="G199" i="16"/>
  <c r="F199" i="16"/>
  <c r="G198" i="16"/>
  <c r="F198" i="16"/>
  <c r="G197" i="16"/>
  <c r="F197" i="16"/>
  <c r="G196" i="16"/>
  <c r="F196" i="16"/>
  <c r="G195" i="16"/>
  <c r="F195" i="16"/>
  <c r="G194" i="16"/>
  <c r="F194" i="16"/>
  <c r="G193" i="16"/>
  <c r="F193" i="16"/>
  <c r="G192" i="16"/>
  <c r="F192" i="16"/>
  <c r="G191" i="16"/>
  <c r="F191" i="16"/>
  <c r="G190" i="16"/>
  <c r="F190" i="16"/>
  <c r="G189" i="16"/>
  <c r="F189" i="16"/>
  <c r="G188" i="16"/>
  <c r="F188" i="16"/>
  <c r="G187" i="16"/>
  <c r="F187" i="16"/>
  <c r="G186" i="16"/>
  <c r="F186" i="16"/>
  <c r="G185" i="16"/>
  <c r="F185" i="16"/>
  <c r="G184" i="16"/>
  <c r="F184" i="16"/>
  <c r="G183" i="16"/>
  <c r="F183" i="16"/>
  <c r="G182" i="16"/>
  <c r="F182" i="16"/>
  <c r="G181" i="16"/>
  <c r="F181" i="16"/>
  <c r="G180" i="16"/>
  <c r="F180" i="16"/>
  <c r="G179" i="16"/>
  <c r="F179" i="16"/>
  <c r="G178" i="16"/>
  <c r="F178" i="16"/>
  <c r="G177" i="16"/>
  <c r="F177" i="16"/>
  <c r="G176" i="16"/>
  <c r="F176" i="16"/>
  <c r="G175" i="16"/>
  <c r="F175" i="16"/>
  <c r="G174" i="16"/>
  <c r="F174" i="16"/>
  <c r="G173" i="16"/>
  <c r="F173" i="16"/>
  <c r="G172" i="16"/>
  <c r="F172" i="16"/>
  <c r="G171" i="16"/>
  <c r="F171" i="16"/>
  <c r="G170" i="16"/>
  <c r="F170" i="16"/>
  <c r="G169" i="16"/>
  <c r="F169" i="16"/>
  <c r="G168" i="16"/>
  <c r="F168" i="16"/>
  <c r="G167" i="16"/>
  <c r="F167" i="16"/>
  <c r="G166" i="16"/>
  <c r="F166" i="16"/>
  <c r="G165" i="16"/>
  <c r="F165" i="16"/>
  <c r="G164" i="16"/>
  <c r="F164" i="16"/>
  <c r="G163" i="16"/>
  <c r="F163" i="16"/>
  <c r="G162" i="16"/>
  <c r="F162" i="16"/>
  <c r="G161" i="16"/>
  <c r="F161" i="16"/>
  <c r="G160" i="16"/>
  <c r="F160" i="16"/>
  <c r="G159" i="16"/>
  <c r="F159" i="16"/>
  <c r="G158" i="16"/>
  <c r="F158" i="16"/>
  <c r="G157" i="16"/>
  <c r="F157" i="16"/>
  <c r="G156" i="16"/>
  <c r="F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G138" i="16"/>
  <c r="F138" i="16"/>
  <c r="G137" i="16"/>
  <c r="F137" i="16"/>
  <c r="G136" i="16"/>
  <c r="F136" i="16"/>
  <c r="G135" i="16"/>
  <c r="F135" i="16"/>
  <c r="G134" i="16"/>
  <c r="F134" i="16"/>
  <c r="G133" i="16"/>
  <c r="F133" i="16"/>
  <c r="G132" i="16"/>
  <c r="F132" i="16"/>
  <c r="G131" i="16"/>
  <c r="F131" i="16"/>
  <c r="G130" i="16"/>
  <c r="F130" i="16"/>
  <c r="G129" i="16"/>
  <c r="F129" i="16"/>
  <c r="G128" i="16"/>
  <c r="F128" i="16"/>
  <c r="G127" i="16"/>
  <c r="F127"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G112" i="16"/>
  <c r="F112" i="16"/>
  <c r="G111" i="16"/>
  <c r="F111" i="16"/>
  <c r="G110" i="16"/>
  <c r="F110" i="16"/>
  <c r="G109" i="16"/>
  <c r="F109" i="16"/>
  <c r="G108" i="16"/>
  <c r="F108" i="16"/>
  <c r="G107" i="16"/>
  <c r="F107" i="16"/>
  <c r="G106" i="16"/>
  <c r="F106" i="16"/>
  <c r="G105" i="16"/>
  <c r="F105" i="16"/>
  <c r="G104" i="16"/>
  <c r="F104" i="16"/>
  <c r="G103" i="16"/>
  <c r="F103" i="16"/>
  <c r="G102" i="16"/>
  <c r="F102" i="16"/>
  <c r="G101" i="16"/>
  <c r="F101" i="16"/>
  <c r="G100" i="16"/>
  <c r="F100" i="16"/>
  <c r="G99" i="16"/>
  <c r="F99" i="16"/>
  <c r="G98" i="16"/>
  <c r="F98" i="16"/>
  <c r="G97" i="16"/>
  <c r="F97" i="16"/>
  <c r="G96" i="16"/>
  <c r="F96" i="16"/>
  <c r="G95" i="16"/>
  <c r="F95" i="16"/>
  <c r="G94" i="16"/>
  <c r="F94" i="16"/>
  <c r="G93" i="16"/>
  <c r="F93" i="16"/>
  <c r="G92" i="16"/>
  <c r="F92" i="16"/>
  <c r="G91" i="16"/>
  <c r="F91" i="16"/>
  <c r="G90" i="16"/>
  <c r="F90" i="16"/>
  <c r="G89" i="16"/>
  <c r="F89" i="16"/>
  <c r="G88" i="16"/>
  <c r="F88" i="16"/>
  <c r="G87" i="16"/>
  <c r="F87" i="16"/>
  <c r="G86" i="16"/>
  <c r="F86" i="16"/>
  <c r="G85" i="16"/>
  <c r="F85" i="16"/>
  <c r="G84" i="16"/>
  <c r="F84" i="16"/>
  <c r="G83" i="16"/>
  <c r="F83" i="16"/>
  <c r="G82" i="16"/>
  <c r="F82" i="16"/>
  <c r="G81" i="16"/>
  <c r="F81" i="16"/>
  <c r="G80" i="16"/>
  <c r="F80" i="16"/>
  <c r="G79" i="16"/>
  <c r="F79" i="16"/>
  <c r="G78" i="16"/>
  <c r="F78" i="16"/>
  <c r="G77" i="16"/>
  <c r="F77" i="16"/>
  <c r="G76" i="16"/>
  <c r="F76" i="16"/>
  <c r="G75" i="16"/>
  <c r="F75" i="16"/>
  <c r="G74" i="16"/>
  <c r="F74" i="16"/>
  <c r="G73" i="16"/>
  <c r="F73" i="16"/>
  <c r="G72" i="16"/>
  <c r="F72" i="16"/>
  <c r="G71" i="16"/>
  <c r="F71" i="16"/>
  <c r="G70" i="16"/>
  <c r="F70" i="16"/>
  <c r="G69" i="16"/>
  <c r="F69" i="16"/>
  <c r="G68" i="16"/>
  <c r="F68" i="16"/>
  <c r="G67" i="16"/>
  <c r="F67" i="16"/>
  <c r="G66" i="16"/>
  <c r="F66" i="16"/>
  <c r="G65" i="16"/>
  <c r="F65" i="16"/>
  <c r="G64" i="16"/>
  <c r="F64" i="16"/>
  <c r="G63" i="16"/>
  <c r="F63" i="16"/>
  <c r="G62" i="16"/>
  <c r="F62" i="16"/>
  <c r="G61" i="16"/>
  <c r="F61" i="16"/>
  <c r="G60" i="16"/>
  <c r="F60" i="16"/>
  <c r="G59" i="16"/>
  <c r="F59" i="16"/>
  <c r="G58" i="16"/>
  <c r="F58" i="16"/>
  <c r="G57" i="16"/>
  <c r="F57" i="16"/>
  <c r="G56" i="16"/>
  <c r="F56" i="16"/>
  <c r="G55" i="16"/>
  <c r="F55" i="16"/>
  <c r="G54" i="16"/>
  <c r="F54" i="16"/>
  <c r="G53" i="16"/>
  <c r="F53" i="16"/>
  <c r="G52" i="16"/>
  <c r="F52" i="16"/>
  <c r="G51" i="16"/>
  <c r="F51" i="16"/>
  <c r="G50" i="16"/>
  <c r="F50" i="16"/>
  <c r="F49" i="16"/>
  <c r="G49" i="16" s="1"/>
  <c r="G48" i="16"/>
  <c r="F48" i="16"/>
  <c r="G47" i="16"/>
  <c r="F47" i="16"/>
  <c r="G46" i="16"/>
  <c r="F46" i="16"/>
  <c r="Q45" i="16"/>
  <c r="T45" i="16" s="1"/>
  <c r="F45" i="16"/>
  <c r="G45" i="16" s="1"/>
  <c r="S44" i="16"/>
  <c r="F44" i="16"/>
  <c r="G44" i="16" s="1"/>
  <c r="Q43" i="16"/>
  <c r="G43" i="16"/>
  <c r="F43" i="16"/>
  <c r="Q42" i="16"/>
  <c r="S41" i="16" s="1"/>
  <c r="F42" i="16"/>
  <c r="G42" i="16" s="1"/>
  <c r="Q41" i="16"/>
  <c r="F41" i="16"/>
  <c r="G41" i="16" s="1"/>
  <c r="Q40" i="16"/>
  <c r="T40" i="16" s="1"/>
  <c r="G40" i="16"/>
  <c r="F40" i="16"/>
  <c r="Q39" i="16"/>
  <c r="T39" i="16" s="1"/>
  <c r="F39" i="16"/>
  <c r="G39" i="16" s="1"/>
  <c r="Q38" i="16"/>
  <c r="T38" i="16" s="1"/>
  <c r="G38" i="16"/>
  <c r="F38" i="16"/>
  <c r="Q37" i="16"/>
  <c r="T37" i="16" s="1"/>
  <c r="F37" i="16"/>
  <c r="G37" i="16" s="1"/>
  <c r="Q36" i="16"/>
  <c r="T36" i="16" s="1"/>
  <c r="G36" i="16"/>
  <c r="F36" i="16"/>
  <c r="Q35" i="16"/>
  <c r="T35" i="16" s="1"/>
  <c r="F35" i="16"/>
  <c r="G35" i="16" s="1"/>
  <c r="T34" i="16"/>
  <c r="Q34" i="16"/>
  <c r="F34" i="16"/>
  <c r="G34" i="16" s="1"/>
  <c r="Q33" i="16"/>
  <c r="T33" i="16" s="1"/>
  <c r="F33" i="16"/>
  <c r="G33" i="16" s="1"/>
  <c r="Q32" i="16"/>
  <c r="T32" i="16" s="1"/>
  <c r="F32" i="16"/>
  <c r="G32" i="16" s="1"/>
  <c r="Q31" i="16"/>
  <c r="T31" i="16" s="1"/>
  <c r="F31" i="16"/>
  <c r="G31" i="16" s="1"/>
  <c r="Q30" i="16"/>
  <c r="T30" i="16" s="1"/>
  <c r="F30" i="16"/>
  <c r="G30" i="16" s="1"/>
  <c r="Q29" i="16"/>
  <c r="F29" i="16"/>
  <c r="G29" i="16" s="1"/>
  <c r="T28" i="16"/>
  <c r="Q28" i="16"/>
  <c r="F28" i="16"/>
  <c r="G28" i="16" s="1"/>
  <c r="G27" i="16"/>
  <c r="F27" i="16"/>
  <c r="F26" i="16"/>
  <c r="G26" i="16" s="1"/>
  <c r="G25" i="16"/>
  <c r="F25" i="16"/>
  <c r="F24" i="16"/>
  <c r="G24" i="16" s="1"/>
  <c r="G23" i="16"/>
  <c r="F23" i="16"/>
  <c r="S22" i="16"/>
  <c r="F22" i="16"/>
  <c r="G22" i="16" s="1"/>
  <c r="G21" i="16"/>
  <c r="F21" i="16"/>
  <c r="F20" i="16"/>
  <c r="G20" i="16" s="1"/>
  <c r="F19" i="16"/>
  <c r="G19" i="16" s="1"/>
  <c r="F18" i="16"/>
  <c r="G18" i="16" s="1"/>
  <c r="G17" i="16"/>
  <c r="F17" i="16"/>
  <c r="F16" i="16"/>
  <c r="G16" i="16" s="1"/>
  <c r="P15" i="16"/>
  <c r="J15" i="16"/>
  <c r="G15" i="16"/>
  <c r="F15" i="16"/>
  <c r="T14" i="16"/>
  <c r="T41" i="16" s="1"/>
  <c r="M14" i="16"/>
  <c r="L14" i="16"/>
  <c r="F14" i="16"/>
  <c r="G14" i="16" s="1"/>
  <c r="T13" i="16"/>
  <c r="T44" i="16" s="1"/>
  <c r="M13" i="16"/>
  <c r="L13" i="16"/>
  <c r="F13" i="16"/>
  <c r="G13" i="16" s="1"/>
  <c r="L12" i="16"/>
  <c r="M12" i="16" s="1"/>
  <c r="F12" i="16"/>
  <c r="G12" i="16" s="1"/>
  <c r="M11" i="16"/>
  <c r="L11" i="16"/>
  <c r="F11" i="16"/>
  <c r="G11" i="16" s="1"/>
  <c r="L10" i="16"/>
  <c r="M10" i="16" s="1"/>
  <c r="F10" i="16"/>
  <c r="G10" i="16" s="1"/>
  <c r="M9" i="16"/>
  <c r="L9" i="16"/>
  <c r="F9" i="16"/>
  <c r="G9" i="16" s="1"/>
  <c r="L8" i="16"/>
  <c r="M8" i="16" s="1"/>
  <c r="F8" i="16"/>
  <c r="G8" i="16" s="1"/>
  <c r="P7" i="16"/>
  <c r="L7" i="16"/>
  <c r="M7" i="16" s="1"/>
  <c r="F7" i="16"/>
  <c r="G7" i="16" s="1"/>
  <c r="T6" i="16"/>
  <c r="T43" i="16" s="1"/>
  <c r="M6" i="16"/>
  <c r="L6" i="16"/>
  <c r="F6" i="16"/>
  <c r="G6" i="16" s="1"/>
  <c r="M5" i="16"/>
  <c r="L5" i="16"/>
  <c r="F5" i="16"/>
  <c r="G5" i="16" s="1"/>
  <c r="T4" i="16"/>
  <c r="T42" i="16" s="1"/>
  <c r="M4" i="16"/>
  <c r="L4" i="16"/>
  <c r="F4" i="16"/>
  <c r="G4" i="16" s="1"/>
  <c r="D198" i="15"/>
  <c r="F197" i="15"/>
  <c r="G197" i="15" s="1"/>
  <c r="G196" i="15"/>
  <c r="F196" i="15"/>
  <c r="F195" i="15"/>
  <c r="G195" i="15" s="1"/>
  <c r="F194" i="15"/>
  <c r="G194" i="15" s="1"/>
  <c r="F193" i="15"/>
  <c r="G193" i="15" s="1"/>
  <c r="G192" i="15"/>
  <c r="F192" i="15"/>
  <c r="F191" i="15"/>
  <c r="G191" i="15" s="1"/>
  <c r="F190" i="15"/>
  <c r="G190" i="15" s="1"/>
  <c r="F189" i="15"/>
  <c r="G189" i="15" s="1"/>
  <c r="G188" i="15"/>
  <c r="F188" i="15"/>
  <c r="F187" i="15"/>
  <c r="G187" i="15" s="1"/>
  <c r="F186" i="15"/>
  <c r="G186" i="15" s="1"/>
  <c r="F185" i="15"/>
  <c r="G185" i="15" s="1"/>
  <c r="G184" i="15"/>
  <c r="F184" i="15"/>
  <c r="F183" i="15"/>
  <c r="G183" i="15" s="1"/>
  <c r="F182" i="15"/>
  <c r="G182" i="15" s="1"/>
  <c r="F181" i="15"/>
  <c r="G181" i="15" s="1"/>
  <c r="G180" i="15"/>
  <c r="F180" i="15"/>
  <c r="F179" i="15"/>
  <c r="G179" i="15" s="1"/>
  <c r="F178" i="15"/>
  <c r="G178" i="15" s="1"/>
  <c r="F177" i="15"/>
  <c r="G177" i="15" s="1"/>
  <c r="G176" i="15"/>
  <c r="F176" i="15"/>
  <c r="F175" i="15"/>
  <c r="G175" i="15" s="1"/>
  <c r="F174" i="15"/>
  <c r="G174" i="15" s="1"/>
  <c r="F173" i="15"/>
  <c r="G173" i="15" s="1"/>
  <c r="G172" i="15"/>
  <c r="F172" i="15"/>
  <c r="F171" i="15"/>
  <c r="G171" i="15" s="1"/>
  <c r="F170" i="15"/>
  <c r="G170" i="15" s="1"/>
  <c r="F169" i="15"/>
  <c r="G169" i="15" s="1"/>
  <c r="G168" i="15"/>
  <c r="F168" i="15"/>
  <c r="F167" i="15"/>
  <c r="G167" i="15" s="1"/>
  <c r="F166" i="15"/>
  <c r="G166" i="15" s="1"/>
  <c r="F165" i="15"/>
  <c r="G165" i="15" s="1"/>
  <c r="G164" i="15"/>
  <c r="F164" i="15"/>
  <c r="F163" i="15"/>
  <c r="G163" i="15" s="1"/>
  <c r="F162" i="15"/>
  <c r="G162" i="15" s="1"/>
  <c r="F161" i="15"/>
  <c r="G161" i="15" s="1"/>
  <c r="G160" i="15"/>
  <c r="F160" i="15"/>
  <c r="F159" i="15"/>
  <c r="G159" i="15" s="1"/>
  <c r="F158" i="15"/>
  <c r="G158" i="15" s="1"/>
  <c r="F157" i="15"/>
  <c r="G157" i="15" s="1"/>
  <c r="F156" i="15"/>
  <c r="F155" i="15"/>
  <c r="F154" i="15"/>
  <c r="G153" i="15"/>
  <c r="F153" i="15"/>
  <c r="F152" i="15"/>
  <c r="G152" i="15" s="1"/>
  <c r="G151" i="15"/>
  <c r="F151" i="15"/>
  <c r="F150" i="15"/>
  <c r="G150" i="15" s="1"/>
  <c r="G149" i="15"/>
  <c r="F149" i="15"/>
  <c r="F148" i="15"/>
  <c r="G148" i="15" s="1"/>
  <c r="G147" i="15"/>
  <c r="F147" i="15"/>
  <c r="F146" i="15"/>
  <c r="G146" i="15" s="1"/>
  <c r="G145" i="15"/>
  <c r="F145" i="15"/>
  <c r="F144" i="15"/>
  <c r="G144" i="15" s="1"/>
  <c r="G143" i="15"/>
  <c r="F143" i="15"/>
  <c r="F142" i="15"/>
  <c r="G142" i="15" s="1"/>
  <c r="G141" i="15"/>
  <c r="F141" i="15"/>
  <c r="F140" i="15"/>
  <c r="G140" i="15" s="1"/>
  <c r="G139" i="15"/>
  <c r="F139" i="15"/>
  <c r="F138" i="15"/>
  <c r="G138" i="15" s="1"/>
  <c r="G137" i="15"/>
  <c r="F137" i="15"/>
  <c r="F136" i="15"/>
  <c r="G136" i="15" s="1"/>
  <c r="G135" i="15"/>
  <c r="F135" i="15"/>
  <c r="F134" i="15"/>
  <c r="G134" i="15" s="1"/>
  <c r="G133" i="15"/>
  <c r="F133" i="15"/>
  <c r="F132" i="15"/>
  <c r="G132" i="15" s="1"/>
  <c r="G131" i="15"/>
  <c r="F131" i="15"/>
  <c r="F130" i="15"/>
  <c r="G130" i="15" s="1"/>
  <c r="G129" i="15"/>
  <c r="F129" i="15"/>
  <c r="F128" i="15"/>
  <c r="G128" i="15" s="1"/>
  <c r="G127" i="15"/>
  <c r="F127" i="15"/>
  <c r="F126" i="15"/>
  <c r="G126" i="15" s="1"/>
  <c r="G125" i="15"/>
  <c r="F125" i="15"/>
  <c r="F124" i="15"/>
  <c r="G124" i="15" s="1"/>
  <c r="G123" i="15"/>
  <c r="F123" i="15"/>
  <c r="F122" i="15"/>
  <c r="G122" i="15" s="1"/>
  <c r="G121" i="15"/>
  <c r="F121" i="15"/>
  <c r="F120" i="15"/>
  <c r="G120" i="15" s="1"/>
  <c r="G119" i="15"/>
  <c r="F119" i="15"/>
  <c r="F118" i="15"/>
  <c r="G118" i="15" s="1"/>
  <c r="G117" i="15"/>
  <c r="F117" i="15"/>
  <c r="F116" i="15"/>
  <c r="G116" i="15" s="1"/>
  <c r="G115" i="15"/>
  <c r="F115" i="15"/>
  <c r="F114" i="15"/>
  <c r="G114" i="15" s="1"/>
  <c r="G113" i="15"/>
  <c r="F113" i="15"/>
  <c r="F112" i="15"/>
  <c r="G112" i="15" s="1"/>
  <c r="G111" i="15"/>
  <c r="F111" i="15"/>
  <c r="F110" i="15"/>
  <c r="G110" i="15" s="1"/>
  <c r="G109" i="15"/>
  <c r="F109" i="15"/>
  <c r="F108" i="15"/>
  <c r="G108" i="15" s="1"/>
  <c r="G107" i="15"/>
  <c r="F107" i="15"/>
  <c r="F106" i="15"/>
  <c r="G106" i="15" s="1"/>
  <c r="G105" i="15"/>
  <c r="F105" i="15"/>
  <c r="F104" i="15"/>
  <c r="G104" i="15" s="1"/>
  <c r="G103" i="15"/>
  <c r="F103" i="15"/>
  <c r="F102" i="15"/>
  <c r="G102" i="15" s="1"/>
  <c r="G101" i="15"/>
  <c r="F101" i="15"/>
  <c r="F100" i="15"/>
  <c r="G100" i="15" s="1"/>
  <c r="G99" i="15"/>
  <c r="F99" i="15"/>
  <c r="F98" i="15"/>
  <c r="G98" i="15" s="1"/>
  <c r="G97" i="15"/>
  <c r="F97" i="15"/>
  <c r="F96" i="15"/>
  <c r="G96" i="15" s="1"/>
  <c r="G95" i="15"/>
  <c r="F95" i="15"/>
  <c r="F94" i="15"/>
  <c r="G94" i="15" s="1"/>
  <c r="G93" i="15"/>
  <c r="F93" i="15"/>
  <c r="F92" i="15"/>
  <c r="G92" i="15" s="1"/>
  <c r="G91" i="15"/>
  <c r="F91" i="15"/>
  <c r="F90" i="15"/>
  <c r="G90" i="15" s="1"/>
  <c r="G89" i="15"/>
  <c r="F89" i="15"/>
  <c r="F88" i="15"/>
  <c r="G88" i="15" s="1"/>
  <c r="G87" i="15"/>
  <c r="F87" i="15"/>
  <c r="F86" i="15"/>
  <c r="G86" i="15" s="1"/>
  <c r="G85" i="15"/>
  <c r="F85" i="15"/>
  <c r="F84" i="15"/>
  <c r="G84" i="15" s="1"/>
  <c r="G83" i="15"/>
  <c r="F83" i="15"/>
  <c r="F82" i="15"/>
  <c r="G82" i="15" s="1"/>
  <c r="G81" i="15"/>
  <c r="F81" i="15"/>
  <c r="F80" i="15"/>
  <c r="G80" i="15" s="1"/>
  <c r="G79" i="15"/>
  <c r="F79" i="15"/>
  <c r="F78" i="15"/>
  <c r="G78" i="15" s="1"/>
  <c r="G77" i="15"/>
  <c r="F77" i="15"/>
  <c r="F76" i="15"/>
  <c r="G76" i="15" s="1"/>
  <c r="G75" i="15"/>
  <c r="F75" i="15"/>
  <c r="F74" i="15"/>
  <c r="G74" i="15" s="1"/>
  <c r="G73" i="15"/>
  <c r="F73" i="15"/>
  <c r="F72" i="15"/>
  <c r="G72" i="15" s="1"/>
  <c r="G71" i="15"/>
  <c r="F71" i="15"/>
  <c r="F70" i="15"/>
  <c r="G70" i="15" s="1"/>
  <c r="G69" i="15"/>
  <c r="F69" i="15"/>
  <c r="F68" i="15"/>
  <c r="G68" i="15" s="1"/>
  <c r="G67" i="15"/>
  <c r="F67" i="15"/>
  <c r="F66" i="15"/>
  <c r="G66" i="15" s="1"/>
  <c r="G65" i="15"/>
  <c r="F65" i="15"/>
  <c r="F64" i="15"/>
  <c r="G64" i="15" s="1"/>
  <c r="G63" i="15"/>
  <c r="F63" i="15"/>
  <c r="F62" i="15"/>
  <c r="G62" i="15" s="1"/>
  <c r="G61" i="15"/>
  <c r="F61" i="15"/>
  <c r="F60" i="15"/>
  <c r="G60" i="15" s="1"/>
  <c r="G59" i="15"/>
  <c r="F59" i="15"/>
  <c r="F58" i="15"/>
  <c r="G58" i="15" s="1"/>
  <c r="G57" i="15"/>
  <c r="F57" i="15"/>
  <c r="F56" i="15"/>
  <c r="G56" i="15" s="1"/>
  <c r="G55" i="15"/>
  <c r="F55" i="15"/>
  <c r="F54" i="15"/>
  <c r="G54" i="15" s="1"/>
  <c r="G53" i="15"/>
  <c r="F53" i="15"/>
  <c r="F52" i="15"/>
  <c r="G52" i="15" s="1"/>
  <c r="G51" i="15"/>
  <c r="F51" i="15"/>
  <c r="F50" i="15"/>
  <c r="G50" i="15" s="1"/>
  <c r="T49" i="15"/>
  <c r="F49" i="15"/>
  <c r="G49" i="15" s="1"/>
  <c r="P48" i="15"/>
  <c r="G48" i="15"/>
  <c r="F48" i="15"/>
  <c r="F47" i="15"/>
  <c r="G47" i="15" s="1"/>
  <c r="F46" i="15"/>
  <c r="G46" i="15" s="1"/>
  <c r="Q45" i="15"/>
  <c r="S45" i="15" s="1"/>
  <c r="G45" i="15"/>
  <c r="F45" i="15"/>
  <c r="Q44" i="15"/>
  <c r="S44" i="15" s="1"/>
  <c r="G44" i="15"/>
  <c r="F44" i="15"/>
  <c r="Q43" i="15"/>
  <c r="F43" i="15"/>
  <c r="G43" i="15" s="1"/>
  <c r="Q42" i="15"/>
  <c r="G42" i="15"/>
  <c r="F42" i="15"/>
  <c r="S41" i="15"/>
  <c r="Q41" i="15"/>
  <c r="F41" i="15"/>
  <c r="G41" i="15" s="1"/>
  <c r="T40" i="15"/>
  <c r="Q40" i="15"/>
  <c r="F40" i="15"/>
  <c r="G40" i="15" s="1"/>
  <c r="T39" i="15"/>
  <c r="Q39" i="15"/>
  <c r="F39" i="15"/>
  <c r="G39" i="15" s="1"/>
  <c r="T38" i="15"/>
  <c r="Q38" i="15"/>
  <c r="F38" i="15"/>
  <c r="G38" i="15" s="1"/>
  <c r="T37" i="15"/>
  <c r="Q37" i="15"/>
  <c r="F37" i="15"/>
  <c r="G37" i="15" s="1"/>
  <c r="T36" i="15"/>
  <c r="Q36" i="15"/>
  <c r="S35" i="15" s="1"/>
  <c r="F36" i="15"/>
  <c r="G36" i="15" s="1"/>
  <c r="T35" i="15"/>
  <c r="Q35" i="15"/>
  <c r="F35" i="15"/>
  <c r="G35" i="15" s="1"/>
  <c r="T34" i="15"/>
  <c r="Q34" i="15"/>
  <c r="F34" i="15"/>
  <c r="G34" i="15" s="1"/>
  <c r="Q33" i="15"/>
  <c r="T33" i="15" s="1"/>
  <c r="F33" i="15"/>
  <c r="G33" i="15" s="1"/>
  <c r="T32" i="15"/>
  <c r="Q32" i="15"/>
  <c r="F32" i="15"/>
  <c r="G32" i="15" s="1"/>
  <c r="Q31" i="15"/>
  <c r="T31" i="15" s="1"/>
  <c r="F31" i="15"/>
  <c r="G31" i="15" s="1"/>
  <c r="T30" i="15"/>
  <c r="Q30" i="15"/>
  <c r="F30" i="15"/>
  <c r="G30" i="15" s="1"/>
  <c r="Q29" i="15"/>
  <c r="T29" i="15" s="1"/>
  <c r="F29" i="15"/>
  <c r="G29" i="15" s="1"/>
  <c r="Q28" i="15"/>
  <c r="S28" i="15" s="1"/>
  <c r="S46" i="15" s="1"/>
  <c r="G28" i="15"/>
  <c r="F28" i="15"/>
  <c r="G27" i="15"/>
  <c r="F27" i="15"/>
  <c r="G26" i="15"/>
  <c r="F26" i="15"/>
  <c r="F25" i="15"/>
  <c r="G25" i="15" s="1"/>
  <c r="G24" i="15"/>
  <c r="F24" i="15"/>
  <c r="G23" i="15"/>
  <c r="F23" i="15"/>
  <c r="S22" i="15"/>
  <c r="G22" i="15"/>
  <c r="F22" i="15"/>
  <c r="F21" i="15"/>
  <c r="G21" i="15" s="1"/>
  <c r="F20" i="15"/>
  <c r="G20" i="15" s="1"/>
  <c r="F19" i="15"/>
  <c r="G19" i="15" s="1"/>
  <c r="G18" i="15"/>
  <c r="F18" i="15"/>
  <c r="F17" i="15"/>
  <c r="G17" i="15" s="1"/>
  <c r="F16" i="15"/>
  <c r="G16" i="15" s="1"/>
  <c r="P15" i="15"/>
  <c r="G15" i="15"/>
  <c r="F15" i="15"/>
  <c r="T14" i="15"/>
  <c r="T41" i="15" s="1"/>
  <c r="G14" i="15"/>
  <c r="F14" i="15"/>
  <c r="T13" i="15"/>
  <c r="T44" i="15" s="1"/>
  <c r="F13" i="15"/>
  <c r="G13" i="15" s="1"/>
  <c r="G12" i="15"/>
  <c r="F12" i="15"/>
  <c r="J11" i="15"/>
  <c r="F11" i="15"/>
  <c r="G11" i="15" s="1"/>
  <c r="F10" i="15"/>
  <c r="G10" i="15" s="1"/>
  <c r="M9" i="15"/>
  <c r="L9" i="15"/>
  <c r="F9" i="15"/>
  <c r="G9" i="15" s="1"/>
  <c r="L8" i="15"/>
  <c r="M8" i="15" s="1"/>
  <c r="F8" i="15"/>
  <c r="G8" i="15" s="1"/>
  <c r="P7" i="15"/>
  <c r="L7" i="15"/>
  <c r="M7" i="15" s="1"/>
  <c r="F7" i="15"/>
  <c r="G7" i="15" s="1"/>
  <c r="T6" i="15"/>
  <c r="T43" i="15" s="1"/>
  <c r="M6" i="15"/>
  <c r="L6" i="15"/>
  <c r="F6" i="15"/>
  <c r="G6" i="15" s="1"/>
  <c r="M5" i="15"/>
  <c r="L5" i="15"/>
  <c r="G5" i="15"/>
  <c r="F5" i="15"/>
  <c r="T4" i="15"/>
  <c r="T42" i="15" s="1"/>
  <c r="M4" i="15"/>
  <c r="L4" i="15"/>
  <c r="F4" i="15"/>
  <c r="G4" i="15" s="1"/>
  <c r="D118" i="14"/>
  <c r="F117" i="14"/>
  <c r="G117" i="14" s="1"/>
  <c r="G116" i="14"/>
  <c r="F116" i="14"/>
  <c r="F115" i="14"/>
  <c r="G115" i="14" s="1"/>
  <c r="F114" i="14"/>
  <c r="G114" i="14" s="1"/>
  <c r="F113" i="14"/>
  <c r="G113" i="14" s="1"/>
  <c r="G112" i="14"/>
  <c r="F112" i="14"/>
  <c r="F111" i="14"/>
  <c r="G111" i="14" s="1"/>
  <c r="F110" i="14"/>
  <c r="G110" i="14" s="1"/>
  <c r="F109" i="14"/>
  <c r="G109" i="14" s="1"/>
  <c r="G108" i="14"/>
  <c r="F108" i="14"/>
  <c r="F107" i="14"/>
  <c r="G107" i="14" s="1"/>
  <c r="F106" i="14"/>
  <c r="G106" i="14" s="1"/>
  <c r="F105" i="14"/>
  <c r="G105" i="14" s="1"/>
  <c r="G104" i="14"/>
  <c r="F104" i="14"/>
  <c r="F103" i="14"/>
  <c r="G103" i="14" s="1"/>
  <c r="F102" i="14"/>
  <c r="G102" i="14" s="1"/>
  <c r="F101" i="14"/>
  <c r="G101" i="14" s="1"/>
  <c r="G100" i="14"/>
  <c r="F100" i="14"/>
  <c r="F99" i="14"/>
  <c r="G99" i="14" s="1"/>
  <c r="F98" i="14"/>
  <c r="G98" i="14" s="1"/>
  <c r="F97" i="14"/>
  <c r="G97" i="14" s="1"/>
  <c r="G96" i="14"/>
  <c r="F96" i="14"/>
  <c r="F95" i="14"/>
  <c r="G95" i="14" s="1"/>
  <c r="F94" i="14"/>
  <c r="G94" i="14" s="1"/>
  <c r="F93" i="14"/>
  <c r="G93" i="14" s="1"/>
  <c r="G92" i="14"/>
  <c r="F92" i="14"/>
  <c r="F91" i="14"/>
  <c r="G91" i="14" s="1"/>
  <c r="F90" i="14"/>
  <c r="G90" i="14" s="1"/>
  <c r="F89" i="14"/>
  <c r="G89" i="14" s="1"/>
  <c r="G88" i="14"/>
  <c r="F88" i="14"/>
  <c r="F87" i="14"/>
  <c r="G87" i="14" s="1"/>
  <c r="F86" i="14"/>
  <c r="G86" i="14" s="1"/>
  <c r="F85" i="14"/>
  <c r="G85" i="14" s="1"/>
  <c r="G84" i="14"/>
  <c r="F84" i="14"/>
  <c r="F83" i="14"/>
  <c r="G83" i="14" s="1"/>
  <c r="F82" i="14"/>
  <c r="G82" i="14" s="1"/>
  <c r="F81" i="14"/>
  <c r="G81" i="14" s="1"/>
  <c r="G80" i="14"/>
  <c r="F80" i="14"/>
  <c r="F79" i="14"/>
  <c r="G79" i="14" s="1"/>
  <c r="F78" i="14"/>
  <c r="G78" i="14" s="1"/>
  <c r="F77" i="14"/>
  <c r="G77" i="14" s="1"/>
  <c r="G76" i="14"/>
  <c r="F76" i="14"/>
  <c r="F75" i="14"/>
  <c r="F74" i="14"/>
  <c r="F73" i="14"/>
  <c r="G73" i="14" s="1"/>
  <c r="F72" i="14"/>
  <c r="G71" i="14"/>
  <c r="F71" i="14"/>
  <c r="F70" i="14"/>
  <c r="G70" i="14" s="1"/>
  <c r="G69" i="14"/>
  <c r="F69" i="14"/>
  <c r="G68" i="14"/>
  <c r="F68" i="14"/>
  <c r="G67" i="14"/>
  <c r="F67" i="14"/>
  <c r="F66" i="14"/>
  <c r="F65" i="14"/>
  <c r="G65" i="14" s="1"/>
  <c r="F64" i="14"/>
  <c r="G64" i="14" s="1"/>
  <c r="F63" i="14"/>
  <c r="G63" i="14" s="1"/>
  <c r="G62" i="14"/>
  <c r="F62" i="14"/>
  <c r="F61" i="14"/>
  <c r="G61" i="14" s="1"/>
  <c r="F60" i="14"/>
  <c r="G60" i="14" s="1"/>
  <c r="F59" i="14"/>
  <c r="G59" i="14" s="1"/>
  <c r="G58" i="14"/>
  <c r="F58" i="14"/>
  <c r="F57" i="14"/>
  <c r="G57" i="14" s="1"/>
  <c r="F56" i="14"/>
  <c r="G56" i="14" s="1"/>
  <c r="F55" i="14"/>
  <c r="G55" i="14" s="1"/>
  <c r="G54" i="14"/>
  <c r="F54" i="14"/>
  <c r="F53" i="14"/>
  <c r="G53" i="14" s="1"/>
  <c r="F52" i="14"/>
  <c r="G52" i="14" s="1"/>
  <c r="F51" i="14"/>
  <c r="G51" i="14" s="1"/>
  <c r="G50" i="14"/>
  <c r="F50" i="14"/>
  <c r="G49" i="14"/>
  <c r="F49" i="14"/>
  <c r="P48" i="14"/>
  <c r="G48" i="14"/>
  <c r="F48" i="14"/>
  <c r="F47" i="14"/>
  <c r="G47" i="14" s="1"/>
  <c r="G46" i="14"/>
  <c r="F46" i="14"/>
  <c r="T45" i="14"/>
  <c r="S45" i="14"/>
  <c r="Q45" i="14"/>
  <c r="F45" i="14"/>
  <c r="G45" i="14" s="1"/>
  <c r="S44" i="14"/>
  <c r="Q44" i="14"/>
  <c r="G44" i="14"/>
  <c r="F44" i="14"/>
  <c r="Q43" i="14"/>
  <c r="G43" i="14"/>
  <c r="F43" i="14"/>
  <c r="Q42" i="14"/>
  <c r="G42" i="14"/>
  <c r="F42" i="14"/>
  <c r="Q41" i="14"/>
  <c r="S41" i="14" s="1"/>
  <c r="F41" i="14"/>
  <c r="G41" i="14" s="1"/>
  <c r="Q40" i="14"/>
  <c r="T40" i="14" s="1"/>
  <c r="G40" i="14"/>
  <c r="F40" i="14"/>
  <c r="Q39" i="14"/>
  <c r="T39" i="14" s="1"/>
  <c r="F39" i="14"/>
  <c r="G39" i="14" s="1"/>
  <c r="Q38" i="14"/>
  <c r="T38" i="14" s="1"/>
  <c r="G38" i="14"/>
  <c r="F38" i="14"/>
  <c r="Q37" i="14"/>
  <c r="F37" i="14"/>
  <c r="G37" i="14" s="1"/>
  <c r="Q36" i="14"/>
  <c r="T36" i="14" s="1"/>
  <c r="G36" i="14"/>
  <c r="F36" i="14"/>
  <c r="T35" i="14"/>
  <c r="Q35" i="14"/>
  <c r="G35" i="14"/>
  <c r="F35" i="14"/>
  <c r="T34" i="14"/>
  <c r="Q34" i="14"/>
  <c r="F34" i="14"/>
  <c r="G34" i="14" s="1"/>
  <c r="T33" i="14"/>
  <c r="Q33" i="14"/>
  <c r="G33" i="14"/>
  <c r="F33" i="14"/>
  <c r="T32" i="14"/>
  <c r="Q32" i="14"/>
  <c r="F32" i="14"/>
  <c r="G32" i="14" s="1"/>
  <c r="T31" i="14"/>
  <c r="Q31" i="14"/>
  <c r="G31" i="14"/>
  <c r="F31" i="14"/>
  <c r="T30" i="14"/>
  <c r="Q30" i="14"/>
  <c r="F30" i="14"/>
  <c r="G30" i="14" s="1"/>
  <c r="T29" i="14"/>
  <c r="Q29" i="14"/>
  <c r="G29" i="14"/>
  <c r="F29" i="14"/>
  <c r="T28" i="14"/>
  <c r="S28" i="14"/>
  <c r="Q28" i="14"/>
  <c r="F28" i="14"/>
  <c r="G28" i="14" s="1"/>
  <c r="F27" i="14"/>
  <c r="G27" i="14" s="1"/>
  <c r="F26" i="14"/>
  <c r="G26" i="14" s="1"/>
  <c r="G25" i="14"/>
  <c r="F25" i="14"/>
  <c r="F24" i="14"/>
  <c r="G24" i="14" s="1"/>
  <c r="F23" i="14"/>
  <c r="G23" i="14" s="1"/>
  <c r="F22" i="14"/>
  <c r="G22" i="14" s="1"/>
  <c r="S21" i="14"/>
  <c r="G21" i="14"/>
  <c r="F21" i="14"/>
  <c r="G20" i="14"/>
  <c r="F20" i="14"/>
  <c r="J19" i="14"/>
  <c r="F19" i="14"/>
  <c r="G19" i="14" s="1"/>
  <c r="L18" i="14"/>
  <c r="M18" i="14" s="1"/>
  <c r="G18" i="14"/>
  <c r="F18" i="14"/>
  <c r="M17" i="14"/>
  <c r="L17" i="14"/>
  <c r="G17" i="14"/>
  <c r="F17" i="14"/>
  <c r="L16" i="14"/>
  <c r="M16" i="14" s="1"/>
  <c r="G16" i="14"/>
  <c r="F16" i="14"/>
  <c r="P15" i="14"/>
  <c r="L15" i="14"/>
  <c r="M15" i="14" s="1"/>
  <c r="F15" i="14"/>
  <c r="G15" i="14" s="1"/>
  <c r="T14" i="14"/>
  <c r="T41" i="14" s="1"/>
  <c r="T49" i="14" s="1"/>
  <c r="L14" i="14"/>
  <c r="M14" i="14" s="1"/>
  <c r="F14" i="14"/>
  <c r="G14" i="14" s="1"/>
  <c r="T13" i="14"/>
  <c r="T44" i="14" s="1"/>
  <c r="L13" i="14"/>
  <c r="M13" i="14" s="1"/>
  <c r="G13" i="14"/>
  <c r="F13" i="14"/>
  <c r="M12" i="14"/>
  <c r="L12" i="14"/>
  <c r="G12" i="14"/>
  <c r="F12" i="14"/>
  <c r="L11" i="14"/>
  <c r="M11" i="14" s="1"/>
  <c r="G11" i="14"/>
  <c r="F11" i="14"/>
  <c r="M10" i="14"/>
  <c r="L10" i="14"/>
  <c r="F10" i="14"/>
  <c r="G10" i="14" s="1"/>
  <c r="L9" i="14"/>
  <c r="M9" i="14" s="1"/>
  <c r="G9" i="14"/>
  <c r="F9" i="14"/>
  <c r="M8" i="14"/>
  <c r="L8" i="14"/>
  <c r="F8" i="14"/>
  <c r="G8" i="14" s="1"/>
  <c r="P7" i="14"/>
  <c r="M7" i="14"/>
  <c r="L7" i="14"/>
  <c r="G7" i="14"/>
  <c r="F7" i="14"/>
  <c r="T6" i="14"/>
  <c r="M6" i="14"/>
  <c r="L6" i="14"/>
  <c r="F6" i="14"/>
  <c r="G6" i="14" s="1"/>
  <c r="L5" i="14"/>
  <c r="M5" i="14" s="1"/>
  <c r="F5" i="14"/>
  <c r="G5" i="14" s="1"/>
  <c r="T4" i="14"/>
  <c r="T42" i="14" s="1"/>
  <c r="L4" i="14"/>
  <c r="M4" i="14" s="1"/>
  <c r="G4" i="14"/>
  <c r="F4" i="14"/>
  <c r="Q45" i="13"/>
  <c r="S44" i="13"/>
  <c r="Q44" i="13"/>
  <c r="T43" i="13"/>
  <c r="Q43" i="13"/>
  <c r="Q42" i="13"/>
  <c r="T41" i="13"/>
  <c r="T49" i="13" s="1"/>
  <c r="Q41" i="13"/>
  <c r="S41" i="13" s="1"/>
  <c r="Q40" i="13"/>
  <c r="T40" i="13" s="1"/>
  <c r="T39" i="13"/>
  <c r="Q39" i="13"/>
  <c r="Q38" i="13"/>
  <c r="T38" i="13" s="1"/>
  <c r="Q37" i="13"/>
  <c r="T37" i="13" s="1"/>
  <c r="Q36" i="13"/>
  <c r="T36" i="13" s="1"/>
  <c r="T35" i="13"/>
  <c r="Q35" i="13"/>
  <c r="D35" i="13"/>
  <c r="T34" i="13"/>
  <c r="Q34" i="13"/>
  <c r="F34" i="13"/>
  <c r="G34" i="13" s="1"/>
  <c r="Q33" i="13"/>
  <c r="T33" i="13" s="1"/>
  <c r="G33" i="13"/>
  <c r="F33" i="13"/>
  <c r="T32" i="13"/>
  <c r="Q32" i="13"/>
  <c r="G32" i="13"/>
  <c r="F32" i="13"/>
  <c r="Q31" i="13"/>
  <c r="T31" i="13" s="1"/>
  <c r="G31" i="13"/>
  <c r="F31" i="13"/>
  <c r="Q30" i="13"/>
  <c r="T30" i="13" s="1"/>
  <c r="F30" i="13"/>
  <c r="G30" i="13" s="1"/>
  <c r="Q29" i="13"/>
  <c r="T29" i="13" s="1"/>
  <c r="G29" i="13"/>
  <c r="F29" i="13"/>
  <c r="Q28" i="13"/>
  <c r="T28" i="13" s="1"/>
  <c r="G28" i="13"/>
  <c r="F28" i="13"/>
  <c r="F27" i="13"/>
  <c r="G27" i="13" s="1"/>
  <c r="F26" i="13"/>
  <c r="G26" i="13" s="1"/>
  <c r="G25" i="13"/>
  <c r="F25" i="13"/>
  <c r="G24" i="13"/>
  <c r="F24" i="13"/>
  <c r="G23" i="13"/>
  <c r="F23" i="13"/>
  <c r="F22" i="13"/>
  <c r="G22" i="13" s="1"/>
  <c r="S21" i="13"/>
  <c r="G21" i="13"/>
  <c r="F21" i="13"/>
  <c r="F20" i="13"/>
  <c r="G20" i="13" s="1"/>
  <c r="G19" i="13"/>
  <c r="F19" i="13"/>
  <c r="F18" i="13"/>
  <c r="G18" i="13" s="1"/>
  <c r="G17" i="13"/>
  <c r="F17" i="13"/>
  <c r="F16" i="13"/>
  <c r="G16" i="13" s="1"/>
  <c r="T15" i="13"/>
  <c r="P15" i="13"/>
  <c r="G15" i="13"/>
  <c r="F15" i="13"/>
  <c r="T14" i="13"/>
  <c r="G14" i="13"/>
  <c r="F14" i="13"/>
  <c r="T13" i="13"/>
  <c r="T44" i="13" s="1"/>
  <c r="G13" i="13"/>
  <c r="F13" i="13"/>
  <c r="G12" i="13"/>
  <c r="F12" i="13"/>
  <c r="F11" i="13"/>
  <c r="G11" i="13" s="1"/>
  <c r="F10" i="13"/>
  <c r="G10" i="13" s="1"/>
  <c r="F9" i="13"/>
  <c r="G9" i="13" s="1"/>
  <c r="F8" i="13"/>
  <c r="G8" i="13" s="1"/>
  <c r="P7" i="13"/>
  <c r="F7" i="13"/>
  <c r="G7" i="13" s="1"/>
  <c r="T6" i="13"/>
  <c r="T7" i="13" s="1"/>
  <c r="F6" i="13"/>
  <c r="G6" i="13" s="1"/>
  <c r="J5" i="13"/>
  <c r="G5" i="13"/>
  <c r="F5" i="13"/>
  <c r="T4" i="13"/>
  <c r="T42" i="13" s="1"/>
  <c r="M4" i="13"/>
  <c r="M5" i="13" s="1"/>
  <c r="L4" i="13"/>
  <c r="G4" i="13"/>
  <c r="F4" i="13"/>
  <c r="D204" i="12"/>
  <c r="F203" i="12"/>
  <c r="G203" i="12" s="1"/>
  <c r="G202" i="12"/>
  <c r="F202" i="12"/>
  <c r="F201" i="12"/>
  <c r="G201" i="12" s="1"/>
  <c r="F200" i="12"/>
  <c r="G200" i="12" s="1"/>
  <c r="F199" i="12"/>
  <c r="G199" i="12" s="1"/>
  <c r="F198" i="12"/>
  <c r="G198" i="12" s="1"/>
  <c r="G197" i="12"/>
  <c r="F197" i="12"/>
  <c r="G196" i="12"/>
  <c r="F196" i="12"/>
  <c r="F195" i="12"/>
  <c r="G195" i="12" s="1"/>
  <c r="F194" i="12"/>
  <c r="G194" i="12" s="1"/>
  <c r="G193" i="12"/>
  <c r="F193" i="12"/>
  <c r="F192" i="12"/>
  <c r="G192" i="12" s="1"/>
  <c r="F191" i="12"/>
  <c r="G191" i="12" s="1"/>
  <c r="G190" i="12"/>
  <c r="F190" i="12"/>
  <c r="F189" i="12"/>
  <c r="G189" i="12" s="1"/>
  <c r="F188" i="12"/>
  <c r="F187" i="12"/>
  <c r="F186" i="12"/>
  <c r="G186" i="12" s="1"/>
  <c r="F185" i="12"/>
  <c r="G185" i="12" s="1"/>
  <c r="F184" i="12"/>
  <c r="G184" i="12" s="1"/>
  <c r="G183" i="12"/>
  <c r="F183" i="12"/>
  <c r="F182" i="12"/>
  <c r="G182" i="12" s="1"/>
  <c r="G181" i="12"/>
  <c r="F181" i="12"/>
  <c r="G180" i="12"/>
  <c r="F180" i="12"/>
  <c r="F179" i="12"/>
  <c r="G179" i="12" s="1"/>
  <c r="F178" i="12"/>
  <c r="G178" i="12" s="1"/>
  <c r="F177" i="12"/>
  <c r="G177" i="12" s="1"/>
  <c r="F176" i="12"/>
  <c r="G176" i="12" s="1"/>
  <c r="F175" i="12"/>
  <c r="G175" i="12" s="1"/>
  <c r="F174" i="12"/>
  <c r="G174" i="12" s="1"/>
  <c r="G173" i="12"/>
  <c r="F173" i="12"/>
  <c r="G172" i="12"/>
  <c r="F172" i="12"/>
  <c r="G171" i="12"/>
  <c r="F171" i="12"/>
  <c r="F170" i="12"/>
  <c r="G170" i="12" s="1"/>
  <c r="G169" i="12"/>
  <c r="F169" i="12"/>
  <c r="F168" i="12"/>
  <c r="G168" i="12" s="1"/>
  <c r="F167" i="12"/>
  <c r="G167" i="12" s="1"/>
  <c r="F166" i="12"/>
  <c r="G166" i="12" s="1"/>
  <c r="F165" i="12"/>
  <c r="G165" i="12" s="1"/>
  <c r="G164" i="12"/>
  <c r="F164" i="12"/>
  <c r="G163" i="12"/>
  <c r="F163" i="12"/>
  <c r="F162" i="12"/>
  <c r="G162" i="12" s="1"/>
  <c r="F161" i="12"/>
  <c r="G161" i="12" s="1"/>
  <c r="G160" i="12"/>
  <c r="F160" i="12"/>
  <c r="F159" i="12"/>
  <c r="G159" i="12" s="1"/>
  <c r="F158" i="12"/>
  <c r="G158" i="12" s="1"/>
  <c r="G157" i="12"/>
  <c r="F157" i="12"/>
  <c r="F156" i="12"/>
  <c r="G156" i="12" s="1"/>
  <c r="G155" i="12"/>
  <c r="F155" i="12"/>
  <c r="F154" i="12"/>
  <c r="G154" i="12" s="1"/>
  <c r="F153" i="12"/>
  <c r="G153" i="12" s="1"/>
  <c r="F152" i="12"/>
  <c r="G152" i="12" s="1"/>
  <c r="G151" i="12"/>
  <c r="F151" i="12"/>
  <c r="F150" i="12"/>
  <c r="G150" i="12" s="1"/>
  <c r="G149" i="12"/>
  <c r="F149" i="12"/>
  <c r="G148" i="12"/>
  <c r="F148" i="12"/>
  <c r="F147" i="12"/>
  <c r="G147" i="12" s="1"/>
  <c r="F146" i="12"/>
  <c r="G146" i="12" s="1"/>
  <c r="F145" i="12"/>
  <c r="G145" i="12" s="1"/>
  <c r="F144" i="12"/>
  <c r="G144" i="12" s="1"/>
  <c r="F143" i="12"/>
  <c r="G143" i="12" s="1"/>
  <c r="F142" i="12"/>
  <c r="G142" i="12" s="1"/>
  <c r="G141" i="12"/>
  <c r="F141" i="12"/>
  <c r="G140" i="12"/>
  <c r="F140" i="12"/>
  <c r="G139" i="12"/>
  <c r="F139" i="12"/>
  <c r="F138" i="12"/>
  <c r="G138" i="12" s="1"/>
  <c r="G137" i="12"/>
  <c r="F137" i="12"/>
  <c r="F136" i="12"/>
  <c r="G136" i="12" s="1"/>
  <c r="F135" i="12"/>
  <c r="G135" i="12" s="1"/>
  <c r="F134" i="12"/>
  <c r="G134" i="12" s="1"/>
  <c r="F133" i="12"/>
  <c r="G133" i="12" s="1"/>
  <c r="G132" i="12"/>
  <c r="F132" i="12"/>
  <c r="G131" i="12"/>
  <c r="F131" i="12"/>
  <c r="F130" i="12"/>
  <c r="G130" i="12" s="1"/>
  <c r="F129" i="12"/>
  <c r="G129" i="12" s="1"/>
  <c r="G128" i="12"/>
  <c r="F128" i="12"/>
  <c r="F127" i="12"/>
  <c r="G127" i="12" s="1"/>
  <c r="F126" i="12"/>
  <c r="G126" i="12" s="1"/>
  <c r="F125" i="12"/>
  <c r="G125" i="12" s="1"/>
  <c r="G124" i="12"/>
  <c r="F124" i="12"/>
  <c r="F123" i="12"/>
  <c r="G123" i="12" s="1"/>
  <c r="F122" i="12"/>
  <c r="G122" i="12" s="1"/>
  <c r="F121" i="12"/>
  <c r="G121" i="12" s="1"/>
  <c r="G120" i="12"/>
  <c r="F120" i="12"/>
  <c r="F119" i="12"/>
  <c r="G119" i="12" s="1"/>
  <c r="F118" i="12"/>
  <c r="G118" i="12" s="1"/>
  <c r="F117" i="12"/>
  <c r="G117" i="12" s="1"/>
  <c r="G116" i="12"/>
  <c r="F116" i="12"/>
  <c r="F115" i="12"/>
  <c r="G115" i="12" s="1"/>
  <c r="F114" i="12"/>
  <c r="G114" i="12" s="1"/>
  <c r="F113" i="12"/>
  <c r="G113" i="12" s="1"/>
  <c r="G112" i="12"/>
  <c r="F112" i="12"/>
  <c r="F111" i="12"/>
  <c r="G111" i="12" s="1"/>
  <c r="F110" i="12"/>
  <c r="G110" i="12" s="1"/>
  <c r="F109" i="12"/>
  <c r="G109" i="12" s="1"/>
  <c r="G108" i="12"/>
  <c r="F108" i="12"/>
  <c r="F107" i="12"/>
  <c r="G107" i="12" s="1"/>
  <c r="F106" i="12"/>
  <c r="G106" i="12" s="1"/>
  <c r="F105" i="12"/>
  <c r="G105" i="12" s="1"/>
  <c r="G104" i="12"/>
  <c r="F104" i="12"/>
  <c r="F103" i="12"/>
  <c r="G103" i="12" s="1"/>
  <c r="F102" i="12"/>
  <c r="G102" i="12" s="1"/>
  <c r="F101" i="12"/>
  <c r="G101" i="12" s="1"/>
  <c r="G100" i="12"/>
  <c r="F100" i="12"/>
  <c r="F99" i="12"/>
  <c r="G99" i="12" s="1"/>
  <c r="F98" i="12"/>
  <c r="G98" i="12" s="1"/>
  <c r="F97" i="12"/>
  <c r="G97" i="12" s="1"/>
  <c r="G96" i="12"/>
  <c r="F96" i="12"/>
  <c r="F95" i="12"/>
  <c r="G95" i="12" s="1"/>
  <c r="F94" i="12"/>
  <c r="G94" i="12" s="1"/>
  <c r="F93" i="12"/>
  <c r="G93" i="12" s="1"/>
  <c r="G92" i="12"/>
  <c r="F92" i="12"/>
  <c r="F91" i="12"/>
  <c r="G91" i="12" s="1"/>
  <c r="F90" i="12"/>
  <c r="G90" i="12" s="1"/>
  <c r="F89" i="12"/>
  <c r="G89" i="12" s="1"/>
  <c r="G88" i="12"/>
  <c r="F88" i="12"/>
  <c r="F87" i="12"/>
  <c r="G87" i="12" s="1"/>
  <c r="F86" i="12"/>
  <c r="G86" i="12" s="1"/>
  <c r="F85" i="12"/>
  <c r="G85" i="12" s="1"/>
  <c r="G84" i="12"/>
  <c r="F84" i="12"/>
  <c r="F83" i="12"/>
  <c r="G83" i="12" s="1"/>
  <c r="F82" i="12"/>
  <c r="G82" i="12" s="1"/>
  <c r="F81" i="12"/>
  <c r="G81" i="12" s="1"/>
  <c r="G80" i="12"/>
  <c r="F80" i="12"/>
  <c r="F79" i="12"/>
  <c r="G79" i="12" s="1"/>
  <c r="F78" i="12"/>
  <c r="G78" i="12" s="1"/>
  <c r="F77" i="12"/>
  <c r="G77" i="12" s="1"/>
  <c r="G76" i="12"/>
  <c r="F76" i="12"/>
  <c r="F75" i="12"/>
  <c r="G75" i="12" s="1"/>
  <c r="F74" i="12"/>
  <c r="G74" i="12" s="1"/>
  <c r="F73" i="12"/>
  <c r="G73" i="12" s="1"/>
  <c r="G72" i="12"/>
  <c r="F72" i="12"/>
  <c r="F71" i="12"/>
  <c r="G71" i="12" s="1"/>
  <c r="F70" i="12"/>
  <c r="G70" i="12" s="1"/>
  <c r="F69" i="12"/>
  <c r="G69" i="12" s="1"/>
  <c r="G68" i="12"/>
  <c r="F68" i="12"/>
  <c r="F67" i="12"/>
  <c r="G67" i="12" s="1"/>
  <c r="F66" i="12"/>
  <c r="G66" i="12" s="1"/>
  <c r="F65" i="12"/>
  <c r="G65" i="12" s="1"/>
  <c r="G64" i="12"/>
  <c r="F64" i="12"/>
  <c r="F63" i="12"/>
  <c r="G63" i="12" s="1"/>
  <c r="F62" i="12"/>
  <c r="G62" i="12" s="1"/>
  <c r="F61" i="12"/>
  <c r="G61" i="12" s="1"/>
  <c r="G60" i="12"/>
  <c r="F60" i="12"/>
  <c r="F59" i="12"/>
  <c r="G59" i="12" s="1"/>
  <c r="F58" i="12"/>
  <c r="G58" i="12" s="1"/>
  <c r="F57" i="12"/>
  <c r="G57" i="12" s="1"/>
  <c r="G56" i="12"/>
  <c r="F56" i="12"/>
  <c r="F55" i="12"/>
  <c r="G55" i="12" s="1"/>
  <c r="F54" i="12"/>
  <c r="G54" i="12" s="1"/>
  <c r="F53" i="12"/>
  <c r="G53" i="12" s="1"/>
  <c r="G52" i="12"/>
  <c r="F52" i="12"/>
  <c r="F51" i="12"/>
  <c r="G51" i="12" s="1"/>
  <c r="F50" i="12"/>
  <c r="G50" i="12" s="1"/>
  <c r="F49" i="12"/>
  <c r="G49" i="12" s="1"/>
  <c r="P48" i="12"/>
  <c r="G48" i="12"/>
  <c r="F48" i="12"/>
  <c r="G47" i="12"/>
  <c r="F47" i="12"/>
  <c r="G46" i="12"/>
  <c r="F46" i="12"/>
  <c r="T45" i="12"/>
  <c r="Q45" i="12"/>
  <c r="S45" i="12" s="1"/>
  <c r="F45" i="12"/>
  <c r="G45" i="12" s="1"/>
  <c r="T44" i="12"/>
  <c r="S44" i="12"/>
  <c r="Q44" i="12"/>
  <c r="G44" i="12"/>
  <c r="F44" i="12"/>
  <c r="T43" i="12"/>
  <c r="Q43" i="12"/>
  <c r="F43" i="12"/>
  <c r="G43" i="12" s="1"/>
  <c r="T42" i="12"/>
  <c r="Q42" i="12"/>
  <c r="G42" i="12"/>
  <c r="F42" i="12"/>
  <c r="T41" i="12"/>
  <c r="Q41" i="12"/>
  <c r="S41" i="12" s="1"/>
  <c r="G41" i="12"/>
  <c r="F41" i="12"/>
  <c r="Q40" i="12"/>
  <c r="F40" i="12"/>
  <c r="G40" i="12" s="1"/>
  <c r="Q39" i="12"/>
  <c r="T39" i="12" s="1"/>
  <c r="G39" i="12"/>
  <c r="F39" i="12"/>
  <c r="Q38" i="12"/>
  <c r="T38" i="12" s="1"/>
  <c r="F38" i="12"/>
  <c r="G38" i="12" s="1"/>
  <c r="Q37" i="12"/>
  <c r="T37" i="12" s="1"/>
  <c r="G37" i="12"/>
  <c r="F37" i="12"/>
  <c r="Q36" i="12"/>
  <c r="F36" i="12"/>
  <c r="G36" i="12" s="1"/>
  <c r="S35" i="12"/>
  <c r="Q35" i="12"/>
  <c r="T35" i="12" s="1"/>
  <c r="G35" i="12"/>
  <c r="F35" i="12"/>
  <c r="T34" i="12"/>
  <c r="Q34" i="12"/>
  <c r="C11" i="11" s="1"/>
  <c r="G34" i="12"/>
  <c r="F34" i="12"/>
  <c r="Q33" i="12"/>
  <c r="C10" i="11" s="1"/>
  <c r="F10" i="11" s="1"/>
  <c r="G33" i="12"/>
  <c r="F33" i="12"/>
  <c r="T32" i="12"/>
  <c r="Q32" i="12"/>
  <c r="C9" i="11" s="1"/>
  <c r="F9" i="11" s="1"/>
  <c r="G32" i="12"/>
  <c r="F32" i="12"/>
  <c r="Q31" i="12"/>
  <c r="T31" i="12" s="1"/>
  <c r="G31" i="12"/>
  <c r="F31" i="12"/>
  <c r="T30" i="12"/>
  <c r="Q30" i="12"/>
  <c r="C7" i="11" s="1"/>
  <c r="F7" i="11" s="1"/>
  <c r="G30" i="12"/>
  <c r="F30" i="12"/>
  <c r="Q29" i="12"/>
  <c r="C6" i="11" s="1"/>
  <c r="F6" i="11" s="1"/>
  <c r="G29" i="12"/>
  <c r="F29" i="12"/>
  <c r="T28" i="12"/>
  <c r="Q28" i="12"/>
  <c r="S28" i="12" s="1"/>
  <c r="S46" i="12" s="1"/>
  <c r="F28" i="12"/>
  <c r="G28" i="12" s="1"/>
  <c r="G27" i="12"/>
  <c r="F27" i="12"/>
  <c r="J26" i="12"/>
  <c r="F26" i="12"/>
  <c r="G26" i="12" s="1"/>
  <c r="L25" i="12"/>
  <c r="M25" i="12" s="1"/>
  <c r="G25" i="12"/>
  <c r="F25" i="12"/>
  <c r="L24" i="12"/>
  <c r="M24" i="12" s="1"/>
  <c r="G24" i="12"/>
  <c r="F24" i="12"/>
  <c r="L23" i="12"/>
  <c r="M23" i="12" s="1"/>
  <c r="G23" i="12"/>
  <c r="F23" i="12"/>
  <c r="S22" i="12"/>
  <c r="L22" i="12"/>
  <c r="M22" i="12" s="1"/>
  <c r="G22" i="12"/>
  <c r="F22" i="12"/>
  <c r="L21" i="12"/>
  <c r="M21" i="12" s="1"/>
  <c r="G21" i="12"/>
  <c r="F21" i="12"/>
  <c r="L20" i="12"/>
  <c r="M20" i="12" s="1"/>
  <c r="G20" i="12"/>
  <c r="F20" i="12"/>
  <c r="L19" i="12"/>
  <c r="M19" i="12" s="1"/>
  <c r="G19" i="12"/>
  <c r="F19" i="12"/>
  <c r="L18" i="12"/>
  <c r="M18" i="12" s="1"/>
  <c r="G18" i="12"/>
  <c r="F18" i="12"/>
  <c r="L17" i="12"/>
  <c r="M17" i="12" s="1"/>
  <c r="G17" i="12"/>
  <c r="F17" i="12"/>
  <c r="T16" i="12"/>
  <c r="P16" i="12"/>
  <c r="M16" i="12"/>
  <c r="L16" i="12"/>
  <c r="F16" i="12"/>
  <c r="G16" i="12" s="1"/>
  <c r="T15" i="12"/>
  <c r="L15" i="12"/>
  <c r="M15" i="12" s="1"/>
  <c r="F15" i="12"/>
  <c r="G15" i="12" s="1"/>
  <c r="T14" i="12"/>
  <c r="L14" i="12"/>
  <c r="M14" i="12" s="1"/>
  <c r="G14" i="12"/>
  <c r="F14" i="12"/>
  <c r="M13" i="12"/>
  <c r="L13" i="12"/>
  <c r="G13" i="12"/>
  <c r="F13" i="12"/>
  <c r="L12" i="12"/>
  <c r="M12" i="12" s="1"/>
  <c r="G12" i="12"/>
  <c r="F12" i="12"/>
  <c r="M11" i="12"/>
  <c r="L11" i="12"/>
  <c r="G11" i="12"/>
  <c r="F11" i="12"/>
  <c r="L10" i="12"/>
  <c r="M10" i="12" s="1"/>
  <c r="G10" i="12"/>
  <c r="F10" i="12"/>
  <c r="M9" i="12"/>
  <c r="L9" i="12"/>
  <c r="G9" i="12"/>
  <c r="F9" i="12"/>
  <c r="L8" i="12"/>
  <c r="M8" i="12" s="1"/>
  <c r="G8" i="12"/>
  <c r="F8" i="12"/>
  <c r="T7" i="12"/>
  <c r="P7" i="12"/>
  <c r="M7" i="12"/>
  <c r="L7" i="12"/>
  <c r="F7" i="12"/>
  <c r="G7" i="12" s="1"/>
  <c r="T6" i="12"/>
  <c r="L6" i="12"/>
  <c r="M6" i="12" s="1"/>
  <c r="G6" i="12"/>
  <c r="F6" i="12"/>
  <c r="L5" i="12"/>
  <c r="M5" i="12" s="1"/>
  <c r="G5" i="12"/>
  <c r="F5" i="12"/>
  <c r="T4" i="12"/>
  <c r="M4" i="12"/>
  <c r="L4" i="12"/>
  <c r="G4" i="12"/>
  <c r="F4" i="12"/>
  <c r="G23" i="11"/>
  <c r="C22" i="11"/>
  <c r="F22" i="11" s="1"/>
  <c r="C21" i="11"/>
  <c r="F21" i="11" s="1"/>
  <c r="F20" i="11"/>
  <c r="C20" i="11"/>
  <c r="F19" i="11"/>
  <c r="C19" i="11"/>
  <c r="C18" i="11"/>
  <c r="E18" i="11" s="1"/>
  <c r="C16" i="11"/>
  <c r="F16" i="11" s="1"/>
  <c r="C15" i="11"/>
  <c r="F15" i="11" s="1"/>
  <c r="C14" i="11"/>
  <c r="F14" i="11" s="1"/>
  <c r="C12" i="11"/>
  <c r="F12" i="11" s="1"/>
  <c r="F11" i="11"/>
  <c r="C8" i="11"/>
  <c r="F8" i="11" s="1"/>
  <c r="G6" i="11"/>
  <c r="C5" i="11"/>
  <c r="F5" i="11" s="1"/>
  <c r="I69" i="10"/>
  <c r="L69" i="10" s="1"/>
  <c r="K69" i="10" s="1"/>
  <c r="L68" i="10"/>
  <c r="K68" i="10" s="1"/>
  <c r="I68" i="10"/>
  <c r="L67" i="10"/>
  <c r="K67" i="10" s="1"/>
  <c r="I67" i="10"/>
  <c r="L66" i="10"/>
  <c r="K66" i="10"/>
  <c r="I66" i="10"/>
  <c r="I65" i="10"/>
  <c r="L65" i="10" s="1"/>
  <c r="K65" i="10" s="1"/>
  <c r="I64" i="10"/>
  <c r="L64" i="10" s="1"/>
  <c r="K64" i="10" s="1"/>
  <c r="L60" i="10"/>
  <c r="K60" i="10"/>
  <c r="I60" i="10"/>
  <c r="I54" i="10"/>
  <c r="L54" i="10" s="1"/>
  <c r="K54" i="10" s="1"/>
  <c r="I52" i="10"/>
  <c r="L52" i="10" s="1"/>
  <c r="K52" i="10" s="1"/>
  <c r="I50" i="10"/>
  <c r="L50" i="10" s="1"/>
  <c r="K50" i="10" s="1"/>
  <c r="L48" i="10"/>
  <c r="K48" i="10" s="1"/>
  <c r="I48" i="10"/>
  <c r="L46" i="10"/>
  <c r="K46" i="10" s="1"/>
  <c r="I46" i="10"/>
  <c r="I44" i="10"/>
  <c r="L44" i="10" s="1"/>
  <c r="K44" i="10" s="1"/>
  <c r="K42" i="10"/>
  <c r="I40" i="10"/>
  <c r="L40" i="10" s="1"/>
  <c r="K40" i="10" s="1"/>
  <c r="K38" i="10"/>
  <c r="I36" i="10"/>
  <c r="L36" i="10" s="1"/>
  <c r="K36" i="10" s="1"/>
  <c r="I34" i="10"/>
  <c r="L34" i="10" s="1"/>
  <c r="K34" i="10" s="1"/>
  <c r="L32" i="10"/>
  <c r="K32" i="10" s="1"/>
  <c r="I32" i="10"/>
  <c r="L30" i="10"/>
  <c r="K30" i="10" s="1"/>
  <c r="I30" i="10"/>
  <c r="I28" i="10"/>
  <c r="L28" i="10" s="1"/>
  <c r="K28" i="10" s="1"/>
  <c r="L26" i="10"/>
  <c r="K26" i="10" s="1"/>
  <c r="I26" i="10"/>
  <c r="L24" i="10"/>
  <c r="K24" i="10" s="1"/>
  <c r="I24" i="10"/>
  <c r="I22" i="10"/>
  <c r="L22" i="10" s="1"/>
  <c r="K22" i="10" s="1"/>
  <c r="I20" i="10"/>
  <c r="L20" i="10" s="1"/>
  <c r="K20" i="10" s="1"/>
  <c r="I18" i="10"/>
  <c r="L18" i="10" s="1"/>
  <c r="K18" i="10" s="1"/>
  <c r="I15" i="10"/>
  <c r="L15" i="10" s="1"/>
  <c r="K14" i="10" s="1"/>
  <c r="I12" i="10"/>
  <c r="L12" i="10" s="1"/>
  <c r="I10" i="10"/>
  <c r="L10" i="10" s="1"/>
  <c r="K10" i="10" s="1"/>
  <c r="L7" i="10"/>
  <c r="K7" i="10" s="1"/>
  <c r="I7" i="10"/>
  <c r="L5" i="10"/>
  <c r="K5" i="10" s="1"/>
  <c r="I5" i="10"/>
  <c r="I46" i="9"/>
  <c r="K46" i="9" s="1"/>
  <c r="M46" i="9" s="1"/>
  <c r="N46" i="9" s="1"/>
  <c r="I45" i="9"/>
  <c r="K45" i="9" s="1"/>
  <c r="M45" i="9" s="1"/>
  <c r="N45" i="9" s="1"/>
  <c r="K44" i="9"/>
  <c r="M44" i="9" s="1"/>
  <c r="N44" i="9" s="1"/>
  <c r="I44" i="9"/>
  <c r="K43" i="9"/>
  <c r="M43" i="9" s="1"/>
  <c r="N43" i="9" s="1"/>
  <c r="I43" i="9"/>
  <c r="K42" i="9"/>
  <c r="M42" i="9" s="1"/>
  <c r="N42" i="9" s="1"/>
  <c r="K41" i="9"/>
  <c r="M41" i="9" s="1"/>
  <c r="N41" i="9" s="1"/>
  <c r="M40" i="9"/>
  <c r="N40" i="9" s="1"/>
  <c r="K40" i="9"/>
  <c r="K39" i="9"/>
  <c r="M39" i="9" s="1"/>
  <c r="N39" i="9" s="1"/>
  <c r="K38" i="9"/>
  <c r="M38" i="9" s="1"/>
  <c r="N38" i="9" s="1"/>
  <c r="K37" i="9"/>
  <c r="M37" i="9" s="1"/>
  <c r="N37" i="9" s="1"/>
  <c r="M36" i="9"/>
  <c r="N36" i="9" s="1"/>
  <c r="K36" i="9"/>
  <c r="K35" i="9"/>
  <c r="M35" i="9" s="1"/>
  <c r="N35" i="9" s="1"/>
  <c r="I35" i="9"/>
  <c r="K27" i="9"/>
  <c r="M27" i="9" s="1"/>
  <c r="N27" i="9" s="1"/>
  <c r="I27" i="9"/>
  <c r="K26" i="9"/>
  <c r="M26" i="9" s="1"/>
  <c r="N26" i="9" s="1"/>
  <c r="K25" i="9"/>
  <c r="M25" i="9" s="1"/>
  <c r="N25" i="9" s="1"/>
  <c r="K24" i="9"/>
  <c r="M24" i="9" s="1"/>
  <c r="N24" i="9" s="1"/>
  <c r="K23" i="9"/>
  <c r="M23" i="9" s="1"/>
  <c r="N23" i="9" s="1"/>
  <c r="K22" i="9"/>
  <c r="M22" i="9" s="1"/>
  <c r="N22" i="9" s="1"/>
  <c r="I22" i="9"/>
  <c r="K21" i="9"/>
  <c r="M21" i="9" s="1"/>
  <c r="N21" i="9" s="1"/>
  <c r="K20" i="9"/>
  <c r="M20" i="9" s="1"/>
  <c r="N20" i="9" s="1"/>
  <c r="K19" i="9"/>
  <c r="M19" i="9" s="1"/>
  <c r="N19" i="9" s="1"/>
  <c r="K18" i="9"/>
  <c r="M18" i="9" s="1"/>
  <c r="N18" i="9" s="1"/>
  <c r="K17" i="9"/>
  <c r="M17" i="9" s="1"/>
  <c r="N17" i="9" s="1"/>
  <c r="I16" i="9"/>
  <c r="K16" i="9" s="1"/>
  <c r="M16" i="9" s="1"/>
  <c r="N16" i="9" s="1"/>
  <c r="K15" i="9"/>
  <c r="M15" i="9" s="1"/>
  <c r="N15" i="9" s="1"/>
  <c r="N14" i="9"/>
  <c r="K14" i="9"/>
  <c r="M14" i="9" s="1"/>
  <c r="K13" i="9"/>
  <c r="M13" i="9" s="1"/>
  <c r="N13" i="9" s="1"/>
  <c r="K12" i="9"/>
  <c r="M12" i="9" s="1"/>
  <c r="N12" i="9" s="1"/>
  <c r="K11" i="9"/>
  <c r="M11" i="9" s="1"/>
  <c r="N11" i="9" s="1"/>
  <c r="I10" i="9"/>
  <c r="K10" i="9" s="1"/>
  <c r="M10" i="9" s="1"/>
  <c r="N10" i="9" s="1"/>
  <c r="K9" i="9"/>
  <c r="M9" i="9" s="1"/>
  <c r="N9" i="9" s="1"/>
  <c r="I8" i="9"/>
  <c r="K8" i="9" s="1"/>
  <c r="M8" i="9" s="1"/>
  <c r="N8" i="9" s="1"/>
  <c r="K7" i="9"/>
  <c r="M7" i="9" s="1"/>
  <c r="N7" i="9" s="1"/>
  <c r="K6" i="9"/>
  <c r="M6" i="9" s="1"/>
  <c r="N6" i="9" s="1"/>
  <c r="K5" i="9"/>
  <c r="M5" i="9" s="1"/>
  <c r="N5" i="9" s="1"/>
  <c r="I4" i="9"/>
  <c r="K4" i="9" s="1"/>
  <c r="L79" i="8"/>
  <c r="J79" i="8"/>
  <c r="I79" i="8"/>
  <c r="M79" i="8" s="1"/>
  <c r="L78" i="8"/>
  <c r="J78" i="8"/>
  <c r="I78" i="8"/>
  <c r="M78" i="8" s="1"/>
  <c r="J77" i="8"/>
  <c r="I77" i="8"/>
  <c r="M77" i="8" s="1"/>
  <c r="I76" i="8"/>
  <c r="M76" i="8" s="1"/>
  <c r="L75" i="8"/>
  <c r="I75" i="8"/>
  <c r="M75" i="8" s="1"/>
  <c r="L74" i="8"/>
  <c r="I74" i="8"/>
  <c r="M74" i="8" s="1"/>
  <c r="I73" i="8"/>
  <c r="M73" i="8" s="1"/>
  <c r="I72" i="8"/>
  <c r="M72" i="8" s="1"/>
  <c r="L71" i="8"/>
  <c r="J71" i="8"/>
  <c r="I71" i="8"/>
  <c r="M71" i="8" s="1"/>
  <c r="L70" i="8"/>
  <c r="J70" i="8"/>
  <c r="I70" i="8"/>
  <c r="M70" i="8" s="1"/>
  <c r="J69" i="8"/>
  <c r="I69" i="8"/>
  <c r="M69" i="8" s="1"/>
  <c r="I68" i="8"/>
  <c r="M68" i="8" s="1"/>
  <c r="L67" i="8"/>
  <c r="I67" i="8"/>
  <c r="M67" i="8" s="1"/>
  <c r="L66" i="8"/>
  <c r="I66" i="8"/>
  <c r="M66" i="8" s="1"/>
  <c r="I65" i="8"/>
  <c r="M65" i="8" s="1"/>
  <c r="I63" i="8"/>
  <c r="M63" i="8" s="1"/>
  <c r="L60" i="8"/>
  <c r="J60" i="8"/>
  <c r="I60" i="8"/>
  <c r="M60" i="8" s="1"/>
  <c r="L58" i="8"/>
  <c r="J58" i="8"/>
  <c r="I58" i="8"/>
  <c r="M58" i="8" s="1"/>
  <c r="J56" i="8"/>
  <c r="I56" i="8"/>
  <c r="M56" i="8" s="1"/>
  <c r="I55" i="8"/>
  <c r="M55" i="8" s="1"/>
  <c r="L54" i="8"/>
  <c r="I54" i="8"/>
  <c r="M54" i="8" s="1"/>
  <c r="L52" i="8"/>
  <c r="I52" i="8"/>
  <c r="M52" i="8" s="1"/>
  <c r="I51" i="8"/>
  <c r="M51" i="8" s="1"/>
  <c r="I50" i="8"/>
  <c r="M50" i="8" s="1"/>
  <c r="L49" i="8"/>
  <c r="J49" i="8"/>
  <c r="I49" i="8"/>
  <c r="M49" i="8" s="1"/>
  <c r="L48" i="8"/>
  <c r="J48" i="8"/>
  <c r="I48" i="8"/>
  <c r="M48" i="8" s="1"/>
  <c r="J47" i="8"/>
  <c r="I47" i="8"/>
  <c r="M47" i="8" s="1"/>
  <c r="I44" i="8"/>
  <c r="M44" i="8" s="1"/>
  <c r="L36" i="8"/>
  <c r="I36" i="8"/>
  <c r="M36" i="8" s="1"/>
  <c r="L32" i="8"/>
  <c r="I32" i="8"/>
  <c r="M32" i="8" s="1"/>
  <c r="I31" i="8"/>
  <c r="M31" i="8" s="1"/>
  <c r="J29" i="8"/>
  <c r="I29" i="8"/>
  <c r="M29" i="8" s="1"/>
  <c r="I28" i="8"/>
  <c r="M28" i="8" s="1"/>
  <c r="J27" i="8"/>
  <c r="I27" i="8"/>
  <c r="M27" i="8" s="1"/>
  <c r="I26" i="8"/>
  <c r="M26" i="8" s="1"/>
  <c r="J24" i="8"/>
  <c r="I24" i="8"/>
  <c r="M24" i="8" s="1"/>
  <c r="I22" i="8"/>
  <c r="J20" i="8"/>
  <c r="I20" i="8"/>
  <c r="M20" i="8" s="1"/>
  <c r="I19" i="8"/>
  <c r="J16" i="8"/>
  <c r="I16" i="8"/>
  <c r="M16" i="8" s="1"/>
  <c r="I15" i="8"/>
  <c r="J14" i="8"/>
  <c r="I14" i="8"/>
  <c r="M14" i="8" s="1"/>
  <c r="I12" i="8"/>
  <c r="J11" i="8"/>
  <c r="I11" i="8"/>
  <c r="M11" i="8" s="1"/>
  <c r="I10" i="8"/>
  <c r="J8" i="8"/>
  <c r="M8" i="8"/>
  <c r="H25" i="7"/>
  <c r="H24" i="7"/>
  <c r="H22" i="7"/>
  <c r="H19" i="7"/>
  <c r="H18" i="7"/>
  <c r="H17" i="7"/>
  <c r="H16" i="7"/>
  <c r="H15" i="7"/>
  <c r="H14" i="7"/>
  <c r="H13" i="7"/>
  <c r="H12" i="7"/>
  <c r="H11" i="7"/>
  <c r="H10" i="7"/>
  <c r="H9" i="7"/>
  <c r="H8" i="7"/>
  <c r="H7" i="7"/>
  <c r="E15" i="6"/>
  <c r="G15" i="6" s="1"/>
  <c r="E14" i="6"/>
  <c r="G14" i="6" s="1"/>
  <c r="G13" i="6"/>
  <c r="E13" i="6"/>
  <c r="E12" i="6"/>
  <c r="G12" i="6" s="1"/>
  <c r="E11" i="6"/>
  <c r="G11" i="6" s="1"/>
  <c r="E10" i="6"/>
  <c r="G10" i="6" s="1"/>
  <c r="G9" i="6"/>
  <c r="E9" i="6"/>
  <c r="E8" i="6"/>
  <c r="G8" i="6" s="1"/>
  <c r="E7" i="6"/>
  <c r="G7" i="6" s="1"/>
  <c r="B130" i="5"/>
  <c r="B128" i="5"/>
  <c r="B127" i="5"/>
  <c r="B126" i="5"/>
  <c r="B125" i="5"/>
  <c r="B124" i="5"/>
  <c r="H113" i="5"/>
  <c r="H110" i="5"/>
  <c r="H86" i="5"/>
  <c r="H47" i="5"/>
  <c r="H36" i="5"/>
  <c r="I23" i="5"/>
  <c r="B130" i="4"/>
  <c r="B128" i="4"/>
  <c r="B127" i="4"/>
  <c r="B126" i="4"/>
  <c r="B125" i="4"/>
  <c r="B124" i="4"/>
  <c r="H113" i="4"/>
  <c r="H110" i="4"/>
  <c r="H86" i="4"/>
  <c r="H47" i="4"/>
  <c r="H36" i="4"/>
  <c r="I23" i="4"/>
  <c r="I55" i="4" s="1"/>
  <c r="I61" i="4" s="1"/>
  <c r="A46" i="3"/>
  <c r="F39" i="3"/>
  <c r="A39" i="3"/>
  <c r="F32" i="3"/>
  <c r="A32" i="3"/>
  <c r="F25" i="3"/>
  <c r="A25" i="3"/>
  <c r="O22" i="3"/>
  <c r="K18" i="3"/>
  <c r="F18" i="3"/>
  <c r="A18" i="3"/>
  <c r="O15" i="3"/>
  <c r="K11" i="3"/>
  <c r="F11" i="3"/>
  <c r="A11" i="3"/>
  <c r="W8" i="3"/>
  <c r="O8" i="3"/>
  <c r="AA4" i="3"/>
  <c r="S4" i="3"/>
  <c r="K4" i="3"/>
  <c r="F4" i="3"/>
  <c r="A4" i="3"/>
  <c r="I152" i="2"/>
  <c r="H152" i="2"/>
  <c r="E152" i="2"/>
  <c r="F152" i="2" s="1"/>
  <c r="G151" i="2"/>
  <c r="F151" i="2"/>
  <c r="E151" i="2"/>
  <c r="E150" i="2"/>
  <c r="G150" i="2" s="1"/>
  <c r="G149" i="2"/>
  <c r="E149" i="2"/>
  <c r="G148" i="2"/>
  <c r="E148" i="2"/>
  <c r="E147" i="2"/>
  <c r="G147" i="2" s="1"/>
  <c r="G146" i="2"/>
  <c r="E146" i="2"/>
  <c r="E145" i="2"/>
  <c r="G145" i="2" s="1"/>
  <c r="G144" i="2"/>
  <c r="E144" i="2"/>
  <c r="G143" i="2"/>
  <c r="E143" i="2"/>
  <c r="E142" i="2"/>
  <c r="F142" i="2" s="1"/>
  <c r="G141" i="2"/>
  <c r="E141" i="2"/>
  <c r="G140" i="2"/>
  <c r="E140" i="2"/>
  <c r="E139" i="2"/>
  <c r="G139" i="2" s="1"/>
  <c r="E138" i="2"/>
  <c r="G138" i="2" s="1"/>
  <c r="G137" i="2"/>
  <c r="E137" i="2"/>
  <c r="E136" i="2"/>
  <c r="G136" i="2" s="1"/>
  <c r="E135" i="2"/>
  <c r="E126" i="2"/>
  <c r="G125" i="2"/>
  <c r="E125" i="2"/>
  <c r="F125" i="2" s="1"/>
  <c r="E124" i="2"/>
  <c r="G124" i="2" s="1"/>
  <c r="E123" i="2"/>
  <c r="G123" i="2" s="1"/>
  <c r="G122" i="2"/>
  <c r="E122" i="2"/>
  <c r="E121" i="2"/>
  <c r="G121" i="2" s="1"/>
  <c r="E120" i="2"/>
  <c r="G120" i="2" s="1"/>
  <c r="G119" i="2"/>
  <c r="E119" i="2"/>
  <c r="G118" i="2"/>
  <c r="E118" i="2"/>
  <c r="G117" i="2"/>
  <c r="E117" i="2"/>
  <c r="G116" i="2"/>
  <c r="E116" i="2"/>
  <c r="G115" i="2"/>
  <c r="E115" i="2"/>
  <c r="G114" i="2"/>
  <c r="E114" i="2"/>
  <c r="G113" i="2"/>
  <c r="E113" i="2"/>
  <c r="E112" i="2"/>
  <c r="G112" i="2" s="1"/>
  <c r="E111" i="2"/>
  <c r="G111" i="2" s="1"/>
  <c r="E110" i="2"/>
  <c r="G110" i="2" s="1"/>
  <c r="E109" i="2"/>
  <c r="G109" i="2" s="1"/>
  <c r="I100" i="2"/>
  <c r="H100" i="2"/>
  <c r="G100" i="2"/>
  <c r="F100" i="2"/>
  <c r="E100" i="2"/>
  <c r="E99" i="2"/>
  <c r="G99" i="2" s="1"/>
  <c r="E98" i="2"/>
  <c r="G98" i="2" s="1"/>
  <c r="E97" i="2"/>
  <c r="G97" i="2" s="1"/>
  <c r="F96" i="2"/>
  <c r="E96" i="2"/>
  <c r="G96" i="2" s="1"/>
  <c r="E95" i="2"/>
  <c r="G95" i="2" s="1"/>
  <c r="E94" i="2"/>
  <c r="G94" i="2" s="1"/>
  <c r="E93" i="2"/>
  <c r="G93" i="2" s="1"/>
  <c r="G92" i="2"/>
  <c r="E92" i="2"/>
  <c r="G91" i="2"/>
  <c r="E91" i="2"/>
  <c r="E90" i="2"/>
  <c r="G89" i="2"/>
  <c r="E89" i="2"/>
  <c r="E88" i="2"/>
  <c r="G88" i="2" s="1"/>
  <c r="G87" i="2"/>
  <c r="E87" i="2"/>
  <c r="G86" i="2"/>
  <c r="E86" i="2"/>
  <c r="G85" i="2"/>
  <c r="E85" i="2"/>
  <c r="E84" i="2"/>
  <c r="G84" i="2" s="1"/>
  <c r="G83" i="2"/>
  <c r="E83" i="2"/>
  <c r="I74" i="2"/>
  <c r="H74" i="2"/>
  <c r="F74" i="2"/>
  <c r="E74" i="2"/>
  <c r="G74" i="2" s="1"/>
  <c r="G73" i="2"/>
  <c r="F73" i="2"/>
  <c r="E73" i="2"/>
  <c r="E72" i="2"/>
  <c r="G72" i="2" s="1"/>
  <c r="E71" i="2"/>
  <c r="G71" i="2" s="1"/>
  <c r="G70" i="2"/>
  <c r="E70" i="2"/>
  <c r="E69" i="2"/>
  <c r="G69" i="2" s="1"/>
  <c r="E68" i="2"/>
  <c r="G68" i="2" s="1"/>
  <c r="G67" i="2"/>
  <c r="E67" i="2"/>
  <c r="G66" i="2"/>
  <c r="E66" i="2"/>
  <c r="G65" i="2"/>
  <c r="E65" i="2"/>
  <c r="E64" i="2"/>
  <c r="G64" i="2" s="1"/>
  <c r="G63" i="2"/>
  <c r="E63" i="2"/>
  <c r="G62" i="2"/>
  <c r="E62" i="2"/>
  <c r="E61" i="2"/>
  <c r="G61" i="2" s="1"/>
  <c r="G60" i="2"/>
  <c r="E60" i="2"/>
  <c r="G59" i="2"/>
  <c r="E59" i="2"/>
  <c r="E58" i="2"/>
  <c r="F57" i="2" s="1"/>
  <c r="G57" i="2"/>
  <c r="E57" i="2"/>
  <c r="E48" i="2"/>
  <c r="H48" i="2" s="1"/>
  <c r="I48" i="2" s="1"/>
  <c r="G47" i="2"/>
  <c r="F47" i="2"/>
  <c r="E47" i="2"/>
  <c r="G46" i="2"/>
  <c r="E46" i="2"/>
  <c r="E45" i="2"/>
  <c r="F44" i="2" s="1"/>
  <c r="G44" i="2"/>
  <c r="E44" i="2"/>
  <c r="G43" i="2"/>
  <c r="E43" i="2"/>
  <c r="E42" i="2"/>
  <c r="G42" i="2" s="1"/>
  <c r="E41" i="2"/>
  <c r="G41" i="2" s="1"/>
  <c r="E40" i="2"/>
  <c r="G40" i="2" s="1"/>
  <c r="G39" i="2"/>
  <c r="E39" i="2"/>
  <c r="G38" i="2"/>
  <c r="E38" i="2"/>
  <c r="F38" i="2" s="1"/>
  <c r="E37" i="2"/>
  <c r="G37" i="2" s="1"/>
  <c r="G36" i="2"/>
  <c r="E36" i="2"/>
  <c r="G35" i="2"/>
  <c r="E35" i="2"/>
  <c r="E34" i="2"/>
  <c r="G34" i="2" s="1"/>
  <c r="G33" i="2"/>
  <c r="E33" i="2"/>
  <c r="G32" i="2"/>
  <c r="E32" i="2"/>
  <c r="E31" i="2"/>
  <c r="F31" i="2" s="1"/>
  <c r="H22" i="2"/>
  <c r="I22" i="2" s="1"/>
  <c r="G22" i="2"/>
  <c r="F22" i="2"/>
  <c r="E22" i="2"/>
  <c r="E21" i="2"/>
  <c r="F21" i="2" s="1"/>
  <c r="G20" i="2"/>
  <c r="E20" i="2"/>
  <c r="G19" i="2"/>
  <c r="E19" i="2"/>
  <c r="E18" i="2"/>
  <c r="F18" i="2" s="1"/>
  <c r="G16" i="2"/>
  <c r="E16" i="2"/>
  <c r="E15" i="2"/>
  <c r="G15" i="2" s="1"/>
  <c r="G14" i="2"/>
  <c r="E14" i="2"/>
  <c r="E12" i="2"/>
  <c r="G12" i="2" s="1"/>
  <c r="G11" i="2"/>
  <c r="E11" i="2"/>
  <c r="E10" i="2"/>
  <c r="G10" i="2" s="1"/>
  <c r="G9" i="2"/>
  <c r="E9" i="2"/>
  <c r="G8" i="2"/>
  <c r="E8" i="2"/>
  <c r="E7" i="2"/>
  <c r="F5" i="2" s="1"/>
  <c r="G6" i="2"/>
  <c r="E6" i="2"/>
  <c r="G5" i="2"/>
  <c r="E5" i="2"/>
  <c r="G7" i="1"/>
  <c r="G6" i="1"/>
  <c r="G8" i="1" s="1"/>
  <c r="G5" i="1"/>
  <c r="I24" i="5" l="1"/>
  <c r="H26" i="7"/>
  <c r="H27" i="7" s="1"/>
  <c r="I96" i="5" s="1"/>
  <c r="I100" i="5" s="1"/>
  <c r="I128" i="5" s="1"/>
  <c r="F49" i="2"/>
  <c r="F64" i="2"/>
  <c r="F75" i="2" s="1"/>
  <c r="F48" i="2"/>
  <c r="G18" i="2"/>
  <c r="G21" i="2"/>
  <c r="G31" i="2"/>
  <c r="G45" i="2"/>
  <c r="G48" i="2"/>
  <c r="G58" i="2"/>
  <c r="G75" i="2" s="1"/>
  <c r="G76" i="2" s="1"/>
  <c r="F4" i="1" s="1"/>
  <c r="G142" i="2"/>
  <c r="I55" i="5"/>
  <c r="I61" i="5" s="1"/>
  <c r="M19" i="8"/>
  <c r="L19" i="8"/>
  <c r="J19" i="8"/>
  <c r="F99" i="2"/>
  <c r="G7" i="2"/>
  <c r="F83" i="2"/>
  <c r="F101" i="2" s="1"/>
  <c r="F122" i="2"/>
  <c r="F148" i="2"/>
  <c r="F70" i="2"/>
  <c r="G101" i="2"/>
  <c r="G102" i="2" s="1"/>
  <c r="F5" i="1" s="1"/>
  <c r="G90" i="2"/>
  <c r="F90" i="2"/>
  <c r="M12" i="8"/>
  <c r="L12" i="8"/>
  <c r="J12" i="8"/>
  <c r="G204" i="12"/>
  <c r="H126" i="2"/>
  <c r="I126" i="2" s="1"/>
  <c r="G126" i="2"/>
  <c r="G127" i="2" s="1"/>
  <c r="G128" i="2" s="1"/>
  <c r="F6" i="1" s="1"/>
  <c r="F135" i="2"/>
  <c r="M22" i="8"/>
  <c r="L22" i="8"/>
  <c r="J22" i="8"/>
  <c r="F116" i="2"/>
  <c r="H72" i="4"/>
  <c r="H82" i="5"/>
  <c r="M15" i="8"/>
  <c r="L15" i="8"/>
  <c r="J15" i="8"/>
  <c r="F109" i="2"/>
  <c r="F126" i="2"/>
  <c r="G16" i="6"/>
  <c r="G17" i="6" s="1"/>
  <c r="I96" i="4" s="1"/>
  <c r="M10" i="8"/>
  <c r="L10" i="8"/>
  <c r="J10" i="8"/>
  <c r="M4" i="9"/>
  <c r="K47" i="9"/>
  <c r="K12" i="10"/>
  <c r="K70" i="10" s="1"/>
  <c r="L70" i="10"/>
  <c r="G135" i="2"/>
  <c r="G152" i="2"/>
  <c r="I25" i="5"/>
  <c r="I30" i="5" s="1"/>
  <c r="L8" i="8"/>
  <c r="L11" i="8"/>
  <c r="L14" i="8"/>
  <c r="L16" i="8"/>
  <c r="L20" i="8"/>
  <c r="L24" i="8"/>
  <c r="L27" i="8"/>
  <c r="L29" i="8"/>
  <c r="L47" i="8"/>
  <c r="J50" i="8"/>
  <c r="L56" i="8"/>
  <c r="J63" i="8"/>
  <c r="L69" i="8"/>
  <c r="J72" i="8"/>
  <c r="L77" i="8"/>
  <c r="F18" i="11"/>
  <c r="E22" i="11"/>
  <c r="T49" i="16"/>
  <c r="J36" i="8"/>
  <c r="L50" i="8"/>
  <c r="J54" i="8"/>
  <c r="L63" i="8"/>
  <c r="J67" i="8"/>
  <c r="L72" i="8"/>
  <c r="J75" i="8"/>
  <c r="J26" i="8"/>
  <c r="J28" i="8"/>
  <c r="J31" i="8"/>
  <c r="J51" i="8"/>
  <c r="J65" i="8"/>
  <c r="J73" i="8"/>
  <c r="T29" i="12"/>
  <c r="T46" i="12" s="1"/>
  <c r="T48" i="12" s="1"/>
  <c r="T33" i="12"/>
  <c r="T49" i="12"/>
  <c r="H82" i="4"/>
  <c r="L26" i="8"/>
  <c r="L28" i="8"/>
  <c r="L31" i="8"/>
  <c r="J44" i="8"/>
  <c r="L51" i="8"/>
  <c r="J55" i="8"/>
  <c r="L65" i="8"/>
  <c r="J68" i="8"/>
  <c r="L73" i="8"/>
  <c r="J76" i="8"/>
  <c r="I25" i="4"/>
  <c r="I30" i="4" s="1"/>
  <c r="L44" i="8"/>
  <c r="L55" i="8"/>
  <c r="L68" i="8"/>
  <c r="L76" i="8"/>
  <c r="C13" i="11"/>
  <c r="E12" i="11" s="1"/>
  <c r="T36" i="12"/>
  <c r="G118" i="14"/>
  <c r="T43" i="14"/>
  <c r="T7" i="14"/>
  <c r="J32" i="8"/>
  <c r="J52" i="8"/>
  <c r="J66" i="8"/>
  <c r="J74" i="8"/>
  <c r="E5" i="11"/>
  <c r="E21" i="11"/>
  <c r="M19" i="14"/>
  <c r="T37" i="14"/>
  <c r="T46" i="14" s="1"/>
  <c r="T48" i="14" s="1"/>
  <c r="S35" i="14"/>
  <c r="M26" i="12"/>
  <c r="C17" i="11"/>
  <c r="T40" i="12"/>
  <c r="G35" i="13"/>
  <c r="S46" i="14"/>
  <c r="T29" i="16"/>
  <c r="T46" i="16" s="1"/>
  <c r="T48" i="16" s="1"/>
  <c r="S28" i="16"/>
  <c r="M15" i="16"/>
  <c r="S28" i="13"/>
  <c r="S46" i="13" s="1"/>
  <c r="T45" i="13"/>
  <c r="T46" i="13" s="1"/>
  <c r="T48" i="13" s="1"/>
  <c r="S45" i="13"/>
  <c r="T15" i="14"/>
  <c r="M11" i="15"/>
  <c r="S35" i="13"/>
  <c r="G198" i="15"/>
  <c r="G222" i="16"/>
  <c r="T7" i="15"/>
  <c r="T28" i="15"/>
  <c r="T45" i="15"/>
  <c r="T46" i="15" s="1"/>
  <c r="T48" i="15" s="1"/>
  <c r="T7" i="16"/>
  <c r="S45" i="16"/>
  <c r="T15" i="15"/>
  <c r="T15" i="16"/>
  <c r="S35" i="16"/>
  <c r="M80" i="8" l="1"/>
  <c r="I81" i="5"/>
  <c r="I76" i="5"/>
  <c r="I69" i="5"/>
  <c r="I68" i="5"/>
  <c r="I80" i="5"/>
  <c r="I67" i="5"/>
  <c r="I79" i="5"/>
  <c r="I78" i="5"/>
  <c r="I71" i="5"/>
  <c r="I66" i="5"/>
  <c r="I35" i="5"/>
  <c r="I77" i="5"/>
  <c r="I70" i="5"/>
  <c r="I124" i="5"/>
  <c r="I34" i="5"/>
  <c r="I85" i="5"/>
  <c r="I86" i="5" s="1"/>
  <c r="I91" i="5" s="1"/>
  <c r="I77" i="4"/>
  <c r="I70" i="4"/>
  <c r="I34" i="4"/>
  <c r="I81" i="4"/>
  <c r="I76" i="4"/>
  <c r="I69" i="4"/>
  <c r="I80" i="4"/>
  <c r="I68" i="4"/>
  <c r="I124" i="4"/>
  <c r="I78" i="4"/>
  <c r="I71" i="4"/>
  <c r="I85" i="4"/>
  <c r="I86" i="4" s="1"/>
  <c r="I91" i="4" s="1"/>
  <c r="I66" i="4"/>
  <c r="I35" i="4"/>
  <c r="I67" i="4"/>
  <c r="I79" i="4"/>
  <c r="F17" i="11"/>
  <c r="E17" i="2"/>
  <c r="G17" i="2" s="1"/>
  <c r="S46" i="16"/>
  <c r="G153" i="2"/>
  <c r="G154" i="2" s="1"/>
  <c r="F7" i="1" s="1"/>
  <c r="F13" i="11"/>
  <c r="F23" i="11" s="1"/>
  <c r="F25" i="11" s="1"/>
  <c r="E13" i="2"/>
  <c r="H72" i="5"/>
  <c r="F153" i="2"/>
  <c r="E23" i="11"/>
  <c r="F127" i="2"/>
  <c r="G49" i="2"/>
  <c r="G50" i="2" s="1"/>
  <c r="F3" i="1" s="1"/>
  <c r="F8" i="1" s="1"/>
  <c r="L80" i="8"/>
  <c r="M47" i="9"/>
  <c r="N4" i="9"/>
  <c r="N47" i="9" s="1"/>
  <c r="I72" i="4" l="1"/>
  <c r="I126" i="4" s="1"/>
  <c r="I36" i="4"/>
  <c r="I59" i="4" s="1"/>
  <c r="I82" i="4"/>
  <c r="I90" i="4" s="1"/>
  <c r="I92" i="4" s="1"/>
  <c r="I127" i="4" s="1"/>
  <c r="I72" i="5"/>
  <c r="I126" i="5" s="1"/>
  <c r="I82" i="5"/>
  <c r="I90" i="5" s="1"/>
  <c r="I92" i="5" s="1"/>
  <c r="I127" i="5" s="1"/>
  <c r="G13" i="2"/>
  <c r="G23" i="2" s="1"/>
  <c r="G24" i="2" s="1"/>
  <c r="F12" i="2"/>
  <c r="F23" i="2" s="1"/>
  <c r="I36" i="5"/>
  <c r="L37" i="5" s="1"/>
  <c r="L37" i="4" l="1"/>
  <c r="I41" i="4" s="1"/>
  <c r="I59" i="5"/>
  <c r="C48" i="9"/>
  <c r="C71" i="10"/>
  <c r="C81" i="8"/>
  <c r="I44" i="4" l="1"/>
  <c r="I45" i="4"/>
  <c r="I39" i="4"/>
  <c r="I42" i="4"/>
  <c r="I43" i="4"/>
  <c r="I46" i="4"/>
  <c r="I40" i="4"/>
  <c r="M81" i="8"/>
  <c r="L81" i="8"/>
  <c r="I97" i="4" s="1"/>
  <c r="L71" i="10"/>
  <c r="K71" i="10"/>
  <c r="I99" i="4" s="1"/>
  <c r="M48" i="9"/>
  <c r="I98" i="4" s="1"/>
  <c r="N48" i="9"/>
  <c r="I39" i="5"/>
  <c r="I46" i="5"/>
  <c r="I45" i="5"/>
  <c r="I44" i="5"/>
  <c r="I43" i="5"/>
  <c r="I41" i="5"/>
  <c r="I40" i="5"/>
  <c r="I42" i="5"/>
  <c r="I47" i="4" l="1"/>
  <c r="I60" i="4" s="1"/>
  <c r="I62" i="4" s="1"/>
  <c r="I125" i="4" s="1"/>
  <c r="I47" i="5"/>
  <c r="I60" i="5" s="1"/>
  <c r="I62" i="5" s="1"/>
  <c r="I125" i="5" s="1"/>
  <c r="I129" i="5" s="1"/>
  <c r="I100" i="4"/>
  <c r="I128" i="4" s="1"/>
  <c r="I129" i="4" l="1"/>
  <c r="I104" i="4" s="1"/>
  <c r="I104" i="5"/>
  <c r="I105" i="4" l="1"/>
  <c r="I105" i="5"/>
  <c r="I116" i="5" l="1"/>
  <c r="I118" i="5" s="1"/>
  <c r="I116" i="4"/>
  <c r="I118" i="4" s="1"/>
  <c r="I108" i="5" l="1"/>
  <c r="I120" i="5"/>
  <c r="I107" i="5"/>
  <c r="I109" i="5"/>
  <c r="I120" i="4"/>
  <c r="I107" i="4"/>
  <c r="I109" i="4"/>
  <c r="I108" i="4"/>
  <c r="I110" i="5" l="1"/>
  <c r="I130" i="5" s="1"/>
  <c r="I131" i="5" s="1"/>
  <c r="X8" i="3" s="1"/>
  <c r="Y8" i="3" s="1"/>
  <c r="Y10" i="3" s="1"/>
  <c r="D21" i="2" s="1"/>
  <c r="I110" i="4"/>
  <c r="I130" i="4" s="1"/>
  <c r="I131" i="4" s="1"/>
  <c r="P15" i="3" s="1"/>
  <c r="Q15" i="3" s="1"/>
  <c r="Q17" i="3" s="1"/>
  <c r="D19" i="2" s="1"/>
  <c r="P8" i="3" l="1"/>
  <c r="Q8" i="3" s="1"/>
  <c r="Q10" i="3" s="1"/>
  <c r="D18" i="2" s="1"/>
  <c r="D44" i="2" s="1"/>
  <c r="H44" i="2" s="1"/>
  <c r="I44" i="2" s="1"/>
  <c r="C21" i="3"/>
  <c r="D21" i="3" s="1"/>
  <c r="D23" i="3" s="1"/>
  <c r="D7" i="2" s="1"/>
  <c r="D33" i="2" s="1"/>
  <c r="H33" i="2" s="1"/>
  <c r="I33" i="2" s="1"/>
  <c r="C49" i="3"/>
  <c r="D49" i="3" s="1"/>
  <c r="D51" i="3" s="1"/>
  <c r="D11" i="2" s="1"/>
  <c r="D141" i="2" s="1"/>
  <c r="H141" i="2" s="1"/>
  <c r="I141" i="2" s="1"/>
  <c r="H7" i="3"/>
  <c r="I7" i="3" s="1"/>
  <c r="I9" i="3" s="1"/>
  <c r="D12" i="2" s="1"/>
  <c r="H12" i="2" s="1"/>
  <c r="I12" i="2" s="1"/>
  <c r="C28" i="3"/>
  <c r="D28" i="3" s="1"/>
  <c r="D30" i="3" s="1"/>
  <c r="D8" i="2" s="1"/>
  <c r="H8" i="2" s="1"/>
  <c r="I8" i="2" s="1"/>
  <c r="P22" i="3"/>
  <c r="Q22" i="3" s="1"/>
  <c r="Q24" i="3" s="1"/>
  <c r="D20" i="2" s="1"/>
  <c r="D150" i="2" s="1"/>
  <c r="H150" i="2" s="1"/>
  <c r="I150" i="2" s="1"/>
  <c r="C35" i="3"/>
  <c r="D35" i="3" s="1"/>
  <c r="D37" i="3" s="1"/>
  <c r="D9" i="2" s="1"/>
  <c r="D113" i="2" s="1"/>
  <c r="H113" i="2" s="1"/>
  <c r="I113" i="2" s="1"/>
  <c r="H28" i="3"/>
  <c r="I28" i="3" s="1"/>
  <c r="I30" i="3" s="1"/>
  <c r="D15" i="2" s="1"/>
  <c r="D41" i="2" s="1"/>
  <c r="H41" i="2" s="1"/>
  <c r="I41" i="2" s="1"/>
  <c r="C14" i="3"/>
  <c r="D14" i="3" s="1"/>
  <c r="D16" i="3" s="1"/>
  <c r="D6" i="2" s="1"/>
  <c r="D58" i="2" s="1"/>
  <c r="H58" i="2" s="1"/>
  <c r="I58" i="2" s="1"/>
  <c r="C7" i="3"/>
  <c r="D7" i="3" s="1"/>
  <c r="D9" i="3" s="1"/>
  <c r="D5" i="2" s="1"/>
  <c r="D83" i="2" s="1"/>
  <c r="H83" i="2" s="1"/>
  <c r="C42" i="3"/>
  <c r="D42" i="3" s="1"/>
  <c r="D44" i="3" s="1"/>
  <c r="D10" i="2" s="1"/>
  <c r="D140" i="2" s="1"/>
  <c r="H140" i="2" s="1"/>
  <c r="I140" i="2" s="1"/>
  <c r="H35" i="3"/>
  <c r="I35" i="3" s="1"/>
  <c r="I37" i="3" s="1"/>
  <c r="D16" i="2" s="1"/>
  <c r="D94" i="2" s="1"/>
  <c r="H94" i="2" s="1"/>
  <c r="I94" i="2" s="1"/>
  <c r="H14" i="3"/>
  <c r="I14" i="3" s="1"/>
  <c r="I16" i="3" s="1"/>
  <c r="D13" i="2" s="1"/>
  <c r="D91" i="2" s="1"/>
  <c r="H91" i="2" s="1"/>
  <c r="I91" i="2" s="1"/>
  <c r="H42" i="3"/>
  <c r="I42" i="3" s="1"/>
  <c r="I44" i="3" s="1"/>
  <c r="D17" i="2" s="1"/>
  <c r="H17" i="2" s="1"/>
  <c r="I17" i="2" s="1"/>
  <c r="H21" i="3"/>
  <c r="I21" i="3" s="1"/>
  <c r="I23" i="3" s="1"/>
  <c r="D14" i="2" s="1"/>
  <c r="D40" i="2" s="1"/>
  <c r="H40" i="2" s="1"/>
  <c r="I40" i="2" s="1"/>
  <c r="AC7" i="3"/>
  <c r="AD7" i="3" s="1"/>
  <c r="AD9" i="3" s="1"/>
  <c r="D149" i="2"/>
  <c r="H149" i="2" s="1"/>
  <c r="I149" i="2" s="1"/>
  <c r="D71" i="2"/>
  <c r="H71" i="2" s="1"/>
  <c r="I71" i="2" s="1"/>
  <c r="D97" i="2"/>
  <c r="H97" i="2" s="1"/>
  <c r="I97" i="2" s="1"/>
  <c r="D123" i="2"/>
  <c r="H123" i="2" s="1"/>
  <c r="I123" i="2" s="1"/>
  <c r="D45" i="2"/>
  <c r="H45" i="2" s="1"/>
  <c r="I45" i="2" s="1"/>
  <c r="H19" i="2"/>
  <c r="I19" i="2" s="1"/>
  <c r="D61" i="2"/>
  <c r="H61" i="2" s="1"/>
  <c r="I61" i="2" s="1"/>
  <c r="D73" i="2"/>
  <c r="H73" i="2" s="1"/>
  <c r="I73" i="2" s="1"/>
  <c r="D125" i="2"/>
  <c r="H125" i="2" s="1"/>
  <c r="I125" i="2" s="1"/>
  <c r="D151" i="2"/>
  <c r="H151" i="2" s="1"/>
  <c r="I151" i="2" s="1"/>
  <c r="D99" i="2"/>
  <c r="H99" i="2" s="1"/>
  <c r="I99" i="2" s="1"/>
  <c r="H21" i="2"/>
  <c r="I21" i="2" s="1"/>
  <c r="D47" i="2"/>
  <c r="H47" i="2" s="1"/>
  <c r="I47" i="2" s="1"/>
  <c r="D142" i="2"/>
  <c r="H142" i="2" s="1"/>
  <c r="I142" i="2" s="1"/>
  <c r="D138" i="2" l="1"/>
  <c r="H138" i="2" s="1"/>
  <c r="I138" i="2" s="1"/>
  <c r="H13" i="2"/>
  <c r="I13" i="2" s="1"/>
  <c r="D112" i="2"/>
  <c r="H112" i="2" s="1"/>
  <c r="I112" i="2" s="1"/>
  <c r="D60" i="2"/>
  <c r="H60" i="2" s="1"/>
  <c r="I60" i="2" s="1"/>
  <c r="D34" i="2"/>
  <c r="H34" i="2" s="1"/>
  <c r="I34" i="2" s="1"/>
  <c r="H18" i="2"/>
  <c r="I18" i="2" s="1"/>
  <c r="D96" i="2"/>
  <c r="H96" i="2" s="1"/>
  <c r="I96" i="2" s="1"/>
  <c r="D148" i="2"/>
  <c r="H148" i="2" s="1"/>
  <c r="I148" i="2" s="1"/>
  <c r="D122" i="2"/>
  <c r="H122" i="2" s="1"/>
  <c r="I122" i="2" s="1"/>
  <c r="D70" i="2"/>
  <c r="H70" i="2" s="1"/>
  <c r="I70" i="2" s="1"/>
  <c r="D98" i="2"/>
  <c r="H98" i="2" s="1"/>
  <c r="I98" i="2" s="1"/>
  <c r="H20" i="2"/>
  <c r="I20" i="2" s="1"/>
  <c r="D72" i="2"/>
  <c r="H72" i="2" s="1"/>
  <c r="I72" i="2" s="1"/>
  <c r="D38" i="2"/>
  <c r="H38" i="2" s="1"/>
  <c r="I38" i="2" s="1"/>
  <c r="D64" i="2"/>
  <c r="H64" i="2" s="1"/>
  <c r="I64" i="2" s="1"/>
  <c r="D67" i="2"/>
  <c r="H67" i="2" s="1"/>
  <c r="I67" i="2" s="1"/>
  <c r="D146" i="2"/>
  <c r="H146" i="2" s="1"/>
  <c r="I146" i="2" s="1"/>
  <c r="D93" i="2"/>
  <c r="H93" i="2" s="1"/>
  <c r="I93" i="2" s="1"/>
  <c r="D145" i="2"/>
  <c r="H145" i="2" s="1"/>
  <c r="I145" i="2" s="1"/>
  <c r="D116" i="2"/>
  <c r="H116" i="2" s="1"/>
  <c r="I116" i="2" s="1"/>
  <c r="D119" i="2"/>
  <c r="H119" i="2" s="1"/>
  <c r="I119" i="2" s="1"/>
  <c r="D42" i="2"/>
  <c r="H42" i="2" s="1"/>
  <c r="I42" i="2" s="1"/>
  <c r="D68" i="2"/>
  <c r="H68" i="2" s="1"/>
  <c r="I68" i="2" s="1"/>
  <c r="H15" i="2"/>
  <c r="I15" i="2" s="1"/>
  <c r="D120" i="2"/>
  <c r="H120" i="2" s="1"/>
  <c r="I120" i="2" s="1"/>
  <c r="D90" i="2"/>
  <c r="H90" i="2" s="1"/>
  <c r="I90" i="2" s="1"/>
  <c r="H16" i="2"/>
  <c r="I16" i="2" s="1"/>
  <c r="H6" i="2"/>
  <c r="I6" i="2" s="1"/>
  <c r="D136" i="2"/>
  <c r="H136" i="2" s="1"/>
  <c r="I136" i="2" s="1"/>
  <c r="D143" i="2"/>
  <c r="H143" i="2" s="1"/>
  <c r="I143" i="2" s="1"/>
  <c r="D65" i="2"/>
  <c r="H65" i="2" s="1"/>
  <c r="I65" i="2" s="1"/>
  <c r="D43" i="2"/>
  <c r="H43" i="2" s="1"/>
  <c r="I43" i="2" s="1"/>
  <c r="D32" i="2"/>
  <c r="H32" i="2" s="1"/>
  <c r="I32" i="2" s="1"/>
  <c r="D84" i="2"/>
  <c r="H84" i="2" s="1"/>
  <c r="I84" i="2" s="1"/>
  <c r="D117" i="2"/>
  <c r="H117" i="2" s="1"/>
  <c r="I117" i="2" s="1"/>
  <c r="D66" i="2"/>
  <c r="H66" i="2" s="1"/>
  <c r="I66" i="2" s="1"/>
  <c r="D87" i="2"/>
  <c r="H87" i="2" s="1"/>
  <c r="I87" i="2" s="1"/>
  <c r="D110" i="2"/>
  <c r="H110" i="2" s="1"/>
  <c r="I110" i="2" s="1"/>
  <c r="D86" i="2"/>
  <c r="H86" i="2" s="1"/>
  <c r="I86" i="2" s="1"/>
  <c r="D144" i="2"/>
  <c r="H144" i="2" s="1"/>
  <c r="I144" i="2" s="1"/>
  <c r="D59" i="2"/>
  <c r="H59" i="2" s="1"/>
  <c r="I59" i="2" s="1"/>
  <c r="D88" i="2"/>
  <c r="H88" i="2" s="1"/>
  <c r="I88" i="2" s="1"/>
  <c r="D39" i="2"/>
  <c r="H39" i="2" s="1"/>
  <c r="I39" i="2" s="1"/>
  <c r="D109" i="2"/>
  <c r="H109" i="2" s="1"/>
  <c r="I109" i="2" s="1"/>
  <c r="H11" i="2"/>
  <c r="I11" i="2" s="1"/>
  <c r="D85" i="2"/>
  <c r="H85" i="2" s="1"/>
  <c r="I85" i="2" s="1"/>
  <c r="D37" i="2"/>
  <c r="H37" i="2" s="1"/>
  <c r="I37" i="2" s="1"/>
  <c r="H9" i="2"/>
  <c r="I9" i="2" s="1"/>
  <c r="D63" i="2"/>
  <c r="H63" i="2" s="1"/>
  <c r="I63" i="2" s="1"/>
  <c r="D35" i="2"/>
  <c r="H35" i="2" s="1"/>
  <c r="I35" i="2" s="1"/>
  <c r="D137" i="2"/>
  <c r="H137" i="2" s="1"/>
  <c r="I137" i="2" s="1"/>
  <c r="H10" i="2"/>
  <c r="I10" i="2" s="1"/>
  <c r="D46" i="2"/>
  <c r="H46" i="2" s="1"/>
  <c r="I46" i="2" s="1"/>
  <c r="D92" i="2"/>
  <c r="H92" i="2" s="1"/>
  <c r="I92" i="2" s="1"/>
  <c r="D89" i="2"/>
  <c r="H89" i="2" s="1"/>
  <c r="I89" i="2" s="1"/>
  <c r="D139" i="2"/>
  <c r="H139" i="2" s="1"/>
  <c r="I139" i="2" s="1"/>
  <c r="D111" i="2"/>
  <c r="H111" i="2" s="1"/>
  <c r="I111" i="2" s="1"/>
  <c r="D36" i="2"/>
  <c r="H36" i="2" s="1"/>
  <c r="I36" i="2" s="1"/>
  <c r="D124" i="2"/>
  <c r="H124" i="2" s="1"/>
  <c r="I124" i="2" s="1"/>
  <c r="H7" i="2"/>
  <c r="I7" i="2" s="1"/>
  <c r="D114" i="2"/>
  <c r="H114" i="2" s="1"/>
  <c r="I114" i="2" s="1"/>
  <c r="H14" i="2"/>
  <c r="I14" i="2" s="1"/>
  <c r="D62" i="2"/>
  <c r="H62" i="2" s="1"/>
  <c r="I62" i="2" s="1"/>
  <c r="D118" i="2"/>
  <c r="H118" i="2" s="1"/>
  <c r="I118" i="2" s="1"/>
  <c r="D115" i="2"/>
  <c r="H115" i="2" s="1"/>
  <c r="I115" i="2" s="1"/>
  <c r="D69" i="2"/>
  <c r="H69" i="2" s="1"/>
  <c r="I69" i="2" s="1"/>
  <c r="D57" i="2"/>
  <c r="H57" i="2" s="1"/>
  <c r="I57" i="2" s="1"/>
  <c r="D121" i="2"/>
  <c r="H121" i="2" s="1"/>
  <c r="I121" i="2" s="1"/>
  <c r="D31" i="2"/>
  <c r="H31" i="2" s="1"/>
  <c r="I31" i="2" s="1"/>
  <c r="D95" i="2"/>
  <c r="H95" i="2" s="1"/>
  <c r="I95" i="2" s="1"/>
  <c r="H5" i="2"/>
  <c r="I5" i="2" s="1"/>
  <c r="D135" i="2"/>
  <c r="H135" i="2" s="1"/>
  <c r="D147" i="2"/>
  <c r="H147" i="2" s="1"/>
  <c r="I147" i="2" s="1"/>
  <c r="I83" i="2"/>
  <c r="I49" i="2" l="1"/>
  <c r="I3" i="1" s="1"/>
  <c r="H23" i="2"/>
  <c r="H153" i="2"/>
  <c r="H7" i="1" s="1"/>
  <c r="I23" i="2"/>
  <c r="H49" i="2"/>
  <c r="H3" i="1" s="1"/>
  <c r="H127" i="2"/>
  <c r="H6" i="1" s="1"/>
  <c r="I127" i="2"/>
  <c r="I6" i="1" s="1"/>
  <c r="H101" i="2"/>
  <c r="H5" i="1" s="1"/>
  <c r="I135" i="2"/>
  <c r="I153" i="2" s="1"/>
  <c r="I7" i="1" s="1"/>
  <c r="I75" i="2"/>
  <c r="I4" i="1" s="1"/>
  <c r="H75" i="2"/>
  <c r="H4" i="1" s="1"/>
  <c r="I101" i="2"/>
  <c r="I5" i="1" s="1"/>
  <c r="H8" i="1" l="1"/>
  <c r="I8" i="1"/>
  <c r="F11" i="1" s="1"/>
</calcChain>
</file>

<file path=xl/sharedStrings.xml><?xml version="1.0" encoding="utf-8"?>
<sst xmlns="http://schemas.openxmlformats.org/spreadsheetml/2006/main" count="4801" uniqueCount="1228">
  <si>
    <t>Grupo</t>
  </si>
  <si>
    <t>Item</t>
  </si>
  <si>
    <t>Descrição</t>
  </si>
  <si>
    <t>CATSER</t>
  </si>
  <si>
    <t>QTD</t>
  </si>
  <si>
    <t>QTD SERVENTES</t>
  </si>
  <si>
    <t>QTD JAUZEIRO</t>
  </si>
  <si>
    <t>Preço Mensal</t>
  </si>
  <si>
    <t>Preço Global</t>
  </si>
  <si>
    <t>Prestação de Serviços de Limpeza - Produtividade - Campus Planaltina</t>
  </si>
  <si>
    <t>Prestação de Serviços de Limpeza - Produtividade - Campus Riacho Fundo</t>
  </si>
  <si>
    <t>Prestação de Serviços de Limpeza - Produtividade - Campus Gama</t>
  </si>
  <si>
    <t>Prestação de Serviços de Limpeza - Produtividade - Campus Samabaia</t>
  </si>
  <si>
    <t>Prestação de Serviços de Limpeza - Produtividade - Campus Taguatinga</t>
  </si>
  <si>
    <t>TOTAL</t>
  </si>
  <si>
    <t>VALOR GLOBAL - 30 MESES</t>
  </si>
  <si>
    <t>Tipo de área</t>
  </si>
  <si>
    <t>Índice de produtividade mínimo m²</t>
  </si>
  <si>
    <t>Valor (R$/M²)</t>
  </si>
  <si>
    <t>TOTAL - Área física  m²</t>
  </si>
  <si>
    <t>Total Área física m²</t>
  </si>
  <si>
    <t>Quantidade mínima de servente m²</t>
  </si>
  <si>
    <t>Subtotal Mensal</t>
  </si>
  <si>
    <t>Total em 30 meses</t>
  </si>
  <si>
    <t>Área Interna</t>
  </si>
  <si>
    <t>a) Pisos acarpetados.</t>
  </si>
  <si>
    <t>b) Pisos frios</t>
  </si>
  <si>
    <t>c) Laboratórios</t>
  </si>
  <si>
    <t>d) Almoxarifados/galpões</t>
  </si>
  <si>
    <t>e) Oficinas</t>
  </si>
  <si>
    <t>f) Áreas com espaços livres - saguão, hall e salão</t>
  </si>
  <si>
    <t>g) Banheiros</t>
  </si>
  <si>
    <t>Área Externa</t>
  </si>
  <si>
    <t>a) Pisos pavimentados adjacentes/contíguos às edificações</t>
  </si>
  <si>
    <t>b) Varrição de passeios e arruamentos</t>
  </si>
  <si>
    <t>c) Pátios e áreas verdes com alta frequência</t>
  </si>
  <si>
    <t>d) Pátios e áreas verdes com média frequência</t>
  </si>
  <si>
    <t>e) Pátios e áreas verdes com baixa frequência</t>
  </si>
  <si>
    <t>f) coleta de detritos em pátios e áreas verdes com frequênciadiária</t>
  </si>
  <si>
    <t>Esquadrias Externas</t>
  </si>
  <si>
    <t>a) face externa com exposição a situação de risco</t>
  </si>
  <si>
    <t>b) face externa sem exposição a situação de risco</t>
  </si>
  <si>
    <t>c) face interna</t>
  </si>
  <si>
    <t>Fachadas Envidraçadas</t>
  </si>
  <si>
    <t>Áreas Hospitalares e assemelhadas</t>
  </si>
  <si>
    <t>QUANTIDADE DE SERVENTE ARREDONDADA</t>
  </si>
  <si>
    <t>CAMPUS PLANALTINA</t>
  </si>
  <si>
    <t>CAMPUS RIACHO FUNDO</t>
  </si>
  <si>
    <t>CAMPUS GAMA</t>
  </si>
  <si>
    <t>CAMPUS SAMAMBAIA</t>
  </si>
  <si>
    <t>CAMPUS TAGUATINGA</t>
  </si>
  <si>
    <t>VALOR MENSAL UNITÁRIO POR M²</t>
  </si>
  <si>
    <t>ÁREA INTERNA</t>
  </si>
  <si>
    <t>ÁREA EXTERNA</t>
  </si>
  <si>
    <t>ESQUADRIAS EXTERNAS</t>
  </si>
  <si>
    <t>FACHADAS ENVIDRAÇADAS</t>
  </si>
  <si>
    <t>ÁREAS HOSPITALARES E ASSEMELHADAS</t>
  </si>
  <si>
    <t>MÃO DE OBRA</t>
  </si>
  <si>
    <t>PRODUTIVIDADE (1/M²)</t>
  </si>
  <si>
    <t>PREÇO HOMEM-MÊS (R$)</t>
  </si>
  <si>
    <t>SUBTOTAL (R$ / M²)</t>
  </si>
  <si>
    <t>PRODUTIVIDADE       (1/M²)</t>
  </si>
  <si>
    <t>Frequência no semestre (HORAS)</t>
  </si>
  <si>
    <t>Jornada de trabalho no semestre (HORAS)</t>
  </si>
  <si>
    <t>Ki = (1 x 2 x 3)</t>
  </si>
  <si>
    <t>Preço homem-mês (R$)</t>
  </si>
  <si>
    <t>(4X5)                 SUBTOTAL (R$ / M²)</t>
  </si>
  <si>
    <t>Ke = (1 x 2 x 3)</t>
  </si>
  <si>
    <t>Encarregado</t>
  </si>
  <si>
    <t>IN 05/2017, ANEXO VI-B, ITEM 4.</t>
  </si>
  <si>
    <t>(1)</t>
  </si>
  <si>
    <t>(2)</t>
  </si>
  <si>
    <t>(3)</t>
  </si>
  <si>
    <t>(4)</t>
  </si>
  <si>
    <t>(5)</t>
  </si>
  <si>
    <t>(6)</t>
  </si>
  <si>
    <t>Servente</t>
  </si>
  <si>
    <t>Jauzeiro</t>
  </si>
  <si>
    <t>TOTAL UNITÁRIO (M²)</t>
  </si>
  <si>
    <t>Frequência no mês (HORAS)</t>
  </si>
  <si>
    <t>Jornada de trabalho no mês (HORAS)</t>
  </si>
  <si>
    <t>PLANILHA DE FORMAÇÃO DE PREÇO</t>
  </si>
  <si>
    <t xml:space="preserve">PLANILHA ELABORADA POR: Anderson do Nascimento Cabral, Délcio Maciel Santos, Francisco de Assis Martins lima e Julliana Almeida Cavalcanti  </t>
  </si>
  <si>
    <t>SERVENTE:  DE SEGUNDA  À SÁBADO</t>
  </si>
  <si>
    <t>Discriminação dos Serviços</t>
  </si>
  <si>
    <t>A</t>
  </si>
  <si>
    <t>Data de apresentação da proposta</t>
  </si>
  <si>
    <t>B</t>
  </si>
  <si>
    <t>Município</t>
  </si>
  <si>
    <t>Brasília</t>
  </si>
  <si>
    <t>C</t>
  </si>
  <si>
    <t>Ano do Acordo, Convenção ou Dissídio Coletivo</t>
  </si>
  <si>
    <t>D</t>
  </si>
  <si>
    <t>Nº de meses de execução contratual</t>
  </si>
  <si>
    <t>Identificação do Serviço</t>
  </si>
  <si>
    <t>Tipo de Serviço</t>
  </si>
  <si>
    <t>Unidade de Medida</t>
  </si>
  <si>
    <t>Quantidade total a contratar (em função da unidade de medida)</t>
  </si>
  <si>
    <t>Serviços de Limpeza e Conservação</t>
  </si>
  <si>
    <t>M²</t>
  </si>
  <si>
    <t>Dados para composição dos custos referentes à mão-de-obra</t>
  </si>
  <si>
    <t>Tipo de serviço (mesmo serviço com características distintas)</t>
  </si>
  <si>
    <t>Classificação Brasileira de Ocupações (CBO)</t>
  </si>
  <si>
    <t>5143-20</t>
  </si>
  <si>
    <t>Salário Nominativo da Categoria Profissional</t>
  </si>
  <si>
    <t>Categoria profissional (vinculada à execução contratual)</t>
  </si>
  <si>
    <t>Data base da categoria (dia/mês/ano)</t>
  </si>
  <si>
    <t>MÓDULO 1 - COMPOSIÇÃO DA REMUNERAÇÃO</t>
  </si>
  <si>
    <t>COMPOSIÇÃO DA REMUNERAÇÃO</t>
  </si>
  <si>
    <t>%</t>
  </si>
  <si>
    <t>VALOR (R$)</t>
  </si>
  <si>
    <t>Salário Base</t>
  </si>
  <si>
    <t xml:space="preserve">Adicional Periculosidade </t>
  </si>
  <si>
    <t>Adicional Insalubridade</t>
  </si>
  <si>
    <t>Adicional Noturno</t>
  </si>
  <si>
    <t>E</t>
  </si>
  <si>
    <t>Adicional de Hora Noturna Reduzida</t>
  </si>
  <si>
    <t>F</t>
  </si>
  <si>
    <t>Adicional de Hora Extra no Feriado Trabalhado</t>
  </si>
  <si>
    <t>G</t>
  </si>
  <si>
    <t>Outros (especificar)</t>
  </si>
  <si>
    <t>TOTAL DO MÓDULO 1</t>
  </si>
  <si>
    <t>MÓDULO 2 – ENCARGOS E BENEFÍCIOS ANUAIS, MENSAIS E DIÁRIOS</t>
  </si>
  <si>
    <t>Submódulo 2.1 - 13º Salário, Férias e Adicional de Férias</t>
  </si>
  <si>
    <r>
      <rPr>
        <sz val="10"/>
        <color theme="1"/>
        <rFont val="Arial"/>
        <family val="2"/>
      </rPr>
      <t>13 (Décimo-terceiro) salário</t>
    </r>
    <r>
      <rPr>
        <sz val="10"/>
        <color rgb="FFFF0000"/>
        <rFont val="Arial"/>
        <family val="2"/>
      </rPr>
      <t xml:space="preserve"> </t>
    </r>
  </si>
  <si>
    <t>Férias e Adicional de Férias</t>
  </si>
  <si>
    <t>TOTAL SUBMÓDULO 2.1</t>
  </si>
  <si>
    <t>base 2.2</t>
  </si>
  <si>
    <t>Submódulo 2.2 - GPS, FGTS e Outras Contribuições</t>
  </si>
  <si>
    <t xml:space="preserve">INSS </t>
  </si>
  <si>
    <t xml:space="preserve">Salário Educação </t>
  </si>
  <si>
    <t>SAT (Seguro Acidente de Trabalho)</t>
  </si>
  <si>
    <t>SESC ou SESI</t>
  </si>
  <si>
    <t xml:space="preserve">SENAI - SENAC </t>
  </si>
  <si>
    <t xml:space="preserve">SEBRAE </t>
  </si>
  <si>
    <t xml:space="preserve">INCRA </t>
  </si>
  <si>
    <t>H</t>
  </si>
  <si>
    <t xml:space="preserve">FGTS </t>
  </si>
  <si>
    <t>TOTAL SUBMÓDULO 2.2</t>
  </si>
  <si>
    <t>Submódulo 2.3 - Benefícios Mensais e Diários</t>
  </si>
  <si>
    <t xml:space="preserve">Transporte </t>
  </si>
  <si>
    <t>-</t>
  </si>
  <si>
    <t xml:space="preserve">Auxílio-Refeição/Alimentação  </t>
  </si>
  <si>
    <t xml:space="preserve">Assistência Médica e Familiar </t>
  </si>
  <si>
    <t>Seguro de Vida</t>
  </si>
  <si>
    <t>Assistência Odontológica</t>
  </si>
  <si>
    <t>TOTAL SUBMÓDULO 2.3</t>
  </si>
  <si>
    <t>QUADRO-RESUMO DO MÓDULO 2 - ENCARGOS, BENEFÍCIOS ANUAIS, MENSAIS E DIÁRIOS</t>
  </si>
  <si>
    <t>Módulo 2 - Encargos, Benefícios Anuais, Mensais e Diários</t>
  </si>
  <si>
    <t>2.1</t>
  </si>
  <si>
    <t>13º Salário, Férias e Adicional de Férias</t>
  </si>
  <si>
    <t>2.2</t>
  </si>
  <si>
    <t>GPS, FGTS e Outras Contribuições</t>
  </si>
  <si>
    <t>2.3</t>
  </si>
  <si>
    <t>Benefícios Mensais e Diários</t>
  </si>
  <si>
    <t>TOTAL DO MÓDULO 2</t>
  </si>
  <si>
    <t>MÓDULO 3 – PROVISÃO PARA RESCISÃO</t>
  </si>
  <si>
    <t>PROVISÃO PARA RESCISÃO</t>
  </si>
  <si>
    <t>Aviso Prévio Indenizado</t>
  </si>
  <si>
    <t>Incidência do FGTS sobre Aviso Prévio Indenizado</t>
  </si>
  <si>
    <t>Multa do FGTS sobre o Aviso Prévio Indenizado</t>
  </si>
  <si>
    <t xml:space="preserve">Aviso Prévio Trabalhado </t>
  </si>
  <si>
    <t>Incidência dos encargos do submódulo 2.2 sobre Aviso Prévio Trabalhado</t>
  </si>
  <si>
    <t xml:space="preserve">Multa do FGTS  sobre o Aviso Prévio Trabalhado. </t>
  </si>
  <si>
    <t>TOTAL DO MÓDULO 3</t>
  </si>
  <si>
    <t>MÓDULO 4 – CUSTO DE REPOSIÇÃO DO PROFISSIONAL AUSENTE</t>
  </si>
  <si>
    <t>Submódulo 4.1 - Ausências Legais</t>
  </si>
  <si>
    <t xml:space="preserve">Férias </t>
  </si>
  <si>
    <t>Ausências Legais</t>
  </si>
  <si>
    <t>Licença Paternidade</t>
  </si>
  <si>
    <r>
      <rPr>
        <sz val="10"/>
        <color theme="1"/>
        <rFont val="Arial"/>
        <family val="2"/>
      </rPr>
      <t>Ausência por Acidente de Trabalho</t>
    </r>
    <r>
      <rPr>
        <sz val="10"/>
        <color rgb="FFFF0000"/>
        <rFont val="Arial"/>
        <family val="2"/>
      </rPr>
      <t xml:space="preserve"> </t>
    </r>
  </si>
  <si>
    <t>Afastamento Maternidade</t>
  </si>
  <si>
    <t>Incidência do submódulo 2.2 sobre o somatório do submódulo 2.1 e sobre as
alíneas A, B, C, D e E do submódulo 4.1</t>
  </si>
  <si>
    <t>TOTAL SUBMÓDULO 4.1</t>
  </si>
  <si>
    <t>Submódulo 4.2 - Intrajornada</t>
  </si>
  <si>
    <t>Intervalo para Repouso ou Alimentação</t>
  </si>
  <si>
    <t>TOTAL SUBMÓDULO 4.2</t>
  </si>
  <si>
    <t>QUADRO-RESUMO DO MÓDULO 4 - CUSTO DE REPOSIÇÃO DO PROFISSIONAL AUSENTE</t>
  </si>
  <si>
    <t>Módulo 4 - Custo de Reposição do Profissional Ausente</t>
  </si>
  <si>
    <t>4.1</t>
  </si>
  <si>
    <t>4.2</t>
  </si>
  <si>
    <t>Intrajornada</t>
  </si>
  <si>
    <t>TOTAL DO MÓDULO 4</t>
  </si>
  <si>
    <t>MÓDULO 5 – INSUMOS DIVERSOS</t>
  </si>
  <si>
    <t>INSUMOS DIVERSOS</t>
  </si>
  <si>
    <t xml:space="preserve">Uniformes </t>
  </si>
  <si>
    <t>PLANILHA DE CUSTOS E FORMAÇÃO DE PREÇOS - UNIFORME</t>
  </si>
  <si>
    <t>Materiais</t>
  </si>
  <si>
    <t>Equipamentos</t>
  </si>
  <si>
    <t>Utensílios</t>
  </si>
  <si>
    <t>TOTAL DO MÓDULO 5</t>
  </si>
  <si>
    <t>MÓDULO 6 – CUSTOS INDIRETOS, TRIBUTOS E LUCRO</t>
  </si>
  <si>
    <t>CUSTOS INDIRETOS, TRIBUTOS E LUCRO</t>
  </si>
  <si>
    <t>Custos Indiretos</t>
  </si>
  <si>
    <t>Lucro</t>
  </si>
  <si>
    <t>TRIBUTOS</t>
  </si>
  <si>
    <t>C.1</t>
  </si>
  <si>
    <t>PIS</t>
  </si>
  <si>
    <t>C.2</t>
  </si>
  <si>
    <t>COFINS</t>
  </si>
  <si>
    <t>C.3</t>
  </si>
  <si>
    <t>ISS</t>
  </si>
  <si>
    <t>TOTAL DO MÓDULO 6</t>
  </si>
  <si>
    <t xml:space="preserve">OBSERVAÇÃO: A Planilha de Custos que a empresa vencedora encaminhar no momento do processo licitatório deve corresponder ao seu enquadramento tributário no que se
refere às alíquotas desses respectivos tributos.
</t>
  </si>
  <si>
    <t>a)</t>
  </si>
  <si>
    <t>Tributos % = To = .............................................................</t>
  </si>
  <si>
    <t>b)</t>
  </si>
  <si>
    <t>(Total dos Módulos 1, 2, 3, 4 e 5+ Custos indiretos + lucro)= Po = ...................................</t>
  </si>
  <si>
    <t>c)</t>
  </si>
  <si>
    <t>Po / (1 - To) = P1 = ..............................................................................</t>
  </si>
  <si>
    <t>Valor dos Tributos = P1 - Po</t>
  </si>
  <si>
    <t>QUADRO RESUMO DO CUSTO POR EMPREGADO</t>
  </si>
  <si>
    <t>Mão-de-Obra vinculada à execução contratual (valor por empregado)</t>
  </si>
  <si>
    <t>Subtotal (A + B + C + D + E)</t>
  </si>
  <si>
    <t>PREÇO TOTAL POR EMPREGADO</t>
  </si>
  <si>
    <t>JAUZEIRO:  DE SEGUNDA  À SÁBADO</t>
  </si>
  <si>
    <r>
      <rPr>
        <sz val="10"/>
        <color theme="1"/>
        <rFont val="Arial"/>
        <family val="2"/>
      </rPr>
      <t>13 (Décimo-terceiro) salário</t>
    </r>
    <r>
      <rPr>
        <sz val="10"/>
        <color rgb="FFFF0000"/>
        <rFont val="Arial"/>
        <family val="2"/>
      </rPr>
      <t xml:space="preserve"> </t>
    </r>
  </si>
  <si>
    <r>
      <rPr>
        <sz val="10"/>
        <color theme="1"/>
        <rFont val="Arial"/>
        <family val="2"/>
      </rPr>
      <t>Ausência por Acidente de Trabalho</t>
    </r>
    <r>
      <rPr>
        <sz val="10"/>
        <color rgb="FFFF0000"/>
        <rFont val="Arial"/>
        <family val="2"/>
      </rPr>
      <t xml:space="preserve"> </t>
    </r>
  </si>
  <si>
    <t>Equipamentos e Uniformes</t>
  </si>
  <si>
    <t>Categoria</t>
  </si>
  <si>
    <t>QUANTIDADE POR SERVENTE</t>
  </si>
  <si>
    <t>VALORES</t>
  </si>
  <si>
    <t>SEMESTRAL</t>
  </si>
  <si>
    <t>30 MESES</t>
  </si>
  <si>
    <t>Valor Unitário</t>
  </si>
  <si>
    <t>Valor para 30 meses</t>
  </si>
  <si>
    <t>(A)</t>
  </si>
  <si>
    <t>(B=Ax5)</t>
  </si>
  <si>
    <t>(C)</t>
  </si>
  <si>
    <t>(BxC)</t>
  </si>
  <si>
    <t>Calça comprida</t>
  </si>
  <si>
    <t>Camisa manga curta</t>
  </si>
  <si>
    <t>Blusa Manga Longa</t>
  </si>
  <si>
    <r>
      <rPr>
        <b/>
        <sz val="10"/>
        <color theme="1"/>
        <rFont val="Times New Roman"/>
        <family val="1"/>
      </rPr>
      <t>Tênis solado baixo</t>
    </r>
    <r>
      <rPr>
        <sz val="10"/>
        <color theme="1"/>
        <rFont val="Times New Roman"/>
        <family val="1"/>
      </rPr>
      <t xml:space="preserve">  totalmente fechado, em material EVA, com palmilha removível e anatômica, antiderrapante, gênero unissex e certificado pelo ministério do trabalho</t>
    </r>
  </si>
  <si>
    <t>Meia de algodão</t>
  </si>
  <si>
    <t>Boné</t>
  </si>
  <si>
    <t>Crachá</t>
  </si>
  <si>
    <t>Bota em PVC cano longo</t>
  </si>
  <si>
    <t xml:space="preserve">Capa de chuva de boa qualidade (P, M,G, GG) </t>
  </si>
  <si>
    <t>TOTAL ESTIMADO POR SERVENTE</t>
  </si>
  <si>
    <t>VALOR MENSAL POR SERVENTE</t>
  </si>
  <si>
    <t>PLANILHA DE CUSTOS E FORMAÇÃO DE PREÇOS - EQUIPAMENTOS JAUZEIRO</t>
  </si>
  <si>
    <t>UNIDADE DE MEDIDA</t>
  </si>
  <si>
    <t>QUANTIDADES</t>
  </si>
  <si>
    <t>PARA 30 MESES</t>
  </si>
  <si>
    <t>Valor 30 meses</t>
  </si>
  <si>
    <t>(B)</t>
  </si>
  <si>
    <t>JAUZEIRO</t>
  </si>
  <si>
    <t xml:space="preserve">Aluguel de andaime modular móvel, base de 2×1 m, 6m de altura com montagem, desmotagem e frente. </t>
  </si>
  <si>
    <t>Diária</t>
  </si>
  <si>
    <t>Cadeirinha suspensa para trabalho em altura prédio</t>
  </si>
  <si>
    <t>Unidade</t>
  </si>
  <si>
    <t>Trava Queda Retrátil</t>
  </si>
  <si>
    <t>Corda de segurança conforme NR18</t>
  </si>
  <si>
    <t>Polia</t>
  </si>
  <si>
    <t>Trava Queda</t>
  </si>
  <si>
    <t>Ancoragem</t>
  </si>
  <si>
    <t>Cinto de segurança tipo Paraquedista</t>
  </si>
  <si>
    <t>Talabarte ajustável ( de posicionamento )</t>
  </si>
  <si>
    <t>Talabarte de segurança tipo Y com ABS</t>
  </si>
  <si>
    <t>Luva de proteção</t>
  </si>
  <si>
    <t>Capacete de segurança com jugular</t>
  </si>
  <si>
    <t>Óculos de proteção individual com proteção de raios UVA UVB</t>
  </si>
  <si>
    <t>KIT de proteção (joelhos, cotovelos e punhos)</t>
  </si>
  <si>
    <t>Protetor solar fator 70</t>
  </si>
  <si>
    <t xml:space="preserve">Calça </t>
  </si>
  <si>
    <t>Bota de segurança</t>
  </si>
  <si>
    <t>Par</t>
  </si>
  <si>
    <t xml:space="preserve">Meias de Algodão </t>
  </si>
  <si>
    <t>TOTAL ESTIMADO POR JAUZEIRO</t>
  </si>
  <si>
    <t>VALOR MENSAL POR JAUZEIRO (DILUÍDO EM 30 MESES)</t>
  </si>
  <si>
    <t>ITEM</t>
  </si>
  <si>
    <t>PRODUTO</t>
  </si>
  <si>
    <t>UNID. DE MEDIDA</t>
  </si>
  <si>
    <t>ESTIMATIVA DE QUANTIDADE MENSAL TOTAL (G)</t>
  </si>
  <si>
    <t>ESTIMATIVA DE QUANTIDADE ANUAL TOTAL (G*12)</t>
  </si>
  <si>
    <t>VALOR UNITÁRIO                 (H)</t>
  </si>
  <si>
    <t>VALOR MENSAL (GxH)</t>
  </si>
  <si>
    <t>VALOR ANUAL (G*12*H)</t>
  </si>
  <si>
    <t>QUANTIDADE MENSAL</t>
  </si>
  <si>
    <t>(D)</t>
  </si>
  <si>
    <t>(F)</t>
  </si>
  <si>
    <t>(AxC)</t>
  </si>
  <si>
    <t xml:space="preserve">Água sanitária de boa qualidade com ação bactericida e clareadora (hipoclorito de sódio 2% a 2,5% ) </t>
  </si>
  <si>
    <t>Galão de 5 litros</t>
  </si>
  <si>
    <t>Álcool em gel tipo etílico hidratado concentração 70 %</t>
  </si>
  <si>
    <t xml:space="preserve">Alcool Tipo etílico hidratado, concentração 46,2 INPM, uso doméstico </t>
  </si>
  <si>
    <t>Litro</t>
  </si>
  <si>
    <r>
      <rPr>
        <sz val="10"/>
        <color rgb="FF000000"/>
        <rFont val="Times New Roman"/>
        <family val="1"/>
      </rPr>
      <t>Cera Líquida acrílica de auto brilho, incolor, antiderrapante e impermeabilizante,</t>
    </r>
    <r>
      <rPr>
        <b/>
        <sz val="10"/>
        <color rgb="FF000000"/>
        <rFont val="Times New Roman"/>
        <family val="1"/>
      </rPr>
      <t xml:space="preserve"> </t>
    </r>
    <r>
      <rPr>
        <sz val="10"/>
        <color rgb="FF000000"/>
        <rFont val="Times New Roman"/>
        <family val="1"/>
      </rPr>
      <t xml:space="preserve"> com registro na Anvisa</t>
    </r>
  </si>
  <si>
    <t>Desodorizador de ar do Tipo Bom Ar, em aerosol aromas diversos, frasco 360 ml</t>
  </si>
  <si>
    <t>Und.</t>
  </si>
  <si>
    <t>Desinfetante concentrado, perfumado, ação bactericida com registro na Anvisa</t>
  </si>
  <si>
    <r>
      <rPr>
        <sz val="10"/>
        <color rgb="FF000000"/>
        <rFont val="Times New Roman"/>
        <family val="1"/>
      </rPr>
      <t xml:space="preserve">Detergente líquido para limpeza doméstica, remoção de gorduras e sujeiras, com tenso ativo biodegradável, neutro, antialérgico, </t>
    </r>
    <r>
      <rPr>
        <b/>
        <sz val="10"/>
        <color rgb="FF000000"/>
        <rFont val="Times New Roman"/>
        <family val="1"/>
      </rPr>
      <t>frasco 500 ml</t>
    </r>
    <r>
      <rPr>
        <sz val="10"/>
        <color rgb="FF000000"/>
        <rFont val="Times New Roman"/>
        <family val="1"/>
      </rPr>
      <t xml:space="preserve"> com bico dosador, registro na ANVISA.</t>
    </r>
  </si>
  <si>
    <t>Base seladora incolor para pisos, antiderrapante, galão de 5 litros.</t>
  </si>
  <si>
    <t>Esponja de aço tipo bombril ou similar, pcte c/09 und.</t>
  </si>
  <si>
    <t>Pct</t>
  </si>
  <si>
    <t>Esponja dupla face macia para limpeza e lavagem de qualquer superfície (Não deve provocar arranhadura na superfície a ser limpa)  und.</t>
  </si>
  <si>
    <t xml:space="preserve">Flanela de primeira qualidade para limpeza de mobiliário em geral, branca, medindo - 40 x 60 cm  </t>
  </si>
  <si>
    <t>Inseticida aerosol ação total 300 ml</t>
  </si>
  <si>
    <t>Limpa cerâmica e azulejo, azulim ou similar, galão de 5 litros.</t>
  </si>
  <si>
    <t xml:space="preserve">Limpa vidro frasco (500 ml)  </t>
  </si>
  <si>
    <t>Luva de proteção de borracha tamanho (p, m, g)  cor azul reutilizável para limpar bebedouro. Par</t>
  </si>
  <si>
    <t>Luva de borracha de primeira qualidade tamanhos variados (p, m, g) - amarelas. Par</t>
  </si>
  <si>
    <t>Pano tipo saco alvejado para limpeza (pano de copa), 1ª qualidade, grosso, 100% algodão (Fechado em três lados), branco, lavado (já encolhido), medindo aproximadamente 50 cm x 80 cm.</t>
  </si>
  <si>
    <r>
      <rPr>
        <b/>
        <sz val="10"/>
        <color rgb="FF000000"/>
        <rFont val="Times New Roman"/>
        <family val="1"/>
      </rPr>
      <t xml:space="preserve">Papel Higiênico  Rolo 250m,  Folha Dupla. </t>
    </r>
    <r>
      <rPr>
        <sz val="10"/>
        <color rgb="FF000000"/>
        <rFont val="Times New Roman"/>
        <family val="1"/>
      </rPr>
      <t xml:space="preserve">Composição: </t>
    </r>
  </si>
  <si>
    <t>Rolo de 250 m</t>
  </si>
  <si>
    <t>100% fibras celulósicas virgens</t>
  </si>
  <si>
    <t>Alta qualidade</t>
  </si>
  <si>
    <t>• Dimensões Folha: 0,10 x 250 metros</t>
  </si>
  <si>
    <t>• Tipo de papel: Folha Dupla</t>
  </si>
  <si>
    <t>• Gramatura: 30 g/m²</t>
  </si>
  <si>
    <t>• Picotado</t>
  </si>
  <si>
    <t xml:space="preserve"> Cor branca.</t>
  </si>
  <si>
    <t xml:space="preserve">Papel toalha 2 dobras, interfolhado luxo, branco e não reciclado, de boa qualidade, 100% celulose, Medida 23x21cm,  c/ 1.000 folhas adaptável a suporte. </t>
  </si>
  <si>
    <t>Fardo com 1000 folhas</t>
  </si>
  <si>
    <t>Pasta p/ limpeza pesada (pasta jóia ou similar) com 540g</t>
  </si>
  <si>
    <r>
      <rPr>
        <sz val="10"/>
        <color rgb="FF000000"/>
        <rFont val="Times New Roman"/>
        <family val="1"/>
      </rPr>
      <t xml:space="preserve">Removedor de cera de boa qualidade para piso, </t>
    </r>
    <r>
      <rPr>
        <b/>
        <u/>
        <sz val="10"/>
        <color rgb="FF000000"/>
        <rFont val="Times New Roman"/>
        <family val="1"/>
      </rPr>
      <t>galão de 5 litros.</t>
    </r>
    <r>
      <rPr>
        <sz val="10"/>
        <color rgb="FF000000"/>
        <rFont val="Times New Roman"/>
        <family val="1"/>
      </rPr>
      <t xml:space="preserve">  </t>
    </r>
  </si>
  <si>
    <t>Sabão em pó limpeza geral, embalagem de 5Kg</t>
  </si>
  <si>
    <t>Sabão em Barra para limpeza profunda 5x200g</t>
  </si>
  <si>
    <t>Saco plástico para lixo, cor preta, de boa qualidade,  capaciade de 200 lts</t>
  </si>
  <si>
    <t>Fardo com 100</t>
  </si>
  <si>
    <t>Saco plástico para lixo, cor preta, de boa qualidade,  capaciade de 100 lts</t>
  </si>
  <si>
    <t>Saco plástico para lixo cor preta, de boa qualidade, capaciade de 60 lts</t>
  </si>
  <si>
    <t>Saco plástico para lixo cor preta, de boa qualidade, capaciade de 40 lts</t>
  </si>
  <si>
    <t>PALHA DE AÇO  , abrasividade  nº 02, para utensílios de alumínio pacote com 20 und</t>
  </si>
  <si>
    <t>Máscara de segurança descartável cor branca, com elástico, pacote com 100 unidades.</t>
  </si>
  <si>
    <t>Caixa</t>
  </si>
  <si>
    <t>Fibra VERDE Uso Geral Verde  Pct/10</t>
  </si>
  <si>
    <t>Pacote</t>
  </si>
  <si>
    <t>-Dimensões: 225mmx101mmx11mm</t>
  </si>
  <si>
    <t>- Matéria Prima: Fibra Sintética c/ abrasivo; - Comercializada em embalagens com 10 unidades.</t>
  </si>
  <si>
    <r>
      <rPr>
        <sz val="10"/>
        <color theme="1"/>
        <rFont val="Times New Roman"/>
        <family val="1"/>
      </rPr>
      <t xml:space="preserve">Vaselina liquida, Uso Geral, não deixa cheiro e não engordura, </t>
    </r>
    <r>
      <rPr>
        <b/>
        <u/>
        <sz val="10"/>
        <color theme="1"/>
        <rFont val="Times New Roman"/>
        <family val="1"/>
      </rPr>
      <t>frasco de 1 litro.</t>
    </r>
  </si>
  <si>
    <t>Escova oval de nylon 12,5 cm</t>
  </si>
  <si>
    <t>Estopa para limpeza, pacote 1Kg</t>
  </si>
  <si>
    <t>Limpa alumínio líquido com registro na Anvisa galão de 5 litros</t>
  </si>
  <si>
    <t>Limpa pedra galão 5 litros</t>
  </si>
  <si>
    <t>Limpador multiuso frasco de litro</t>
  </si>
  <si>
    <t>Lustra móveis  de 500ML</t>
  </si>
  <si>
    <t>Óleo p/ lustrar móveis (óleo de peroba ou similar) Frasco com 500 ml</t>
  </si>
  <si>
    <r>
      <rPr>
        <sz val="11"/>
        <color theme="1"/>
        <rFont val="&quot;Times New Roman&quot;, serif"/>
      </rPr>
      <t xml:space="preserve">pano descartavel, limpeza leve, protegido com agente anti-bastecteriosado Pacote com </t>
    </r>
    <r>
      <rPr>
        <b/>
        <sz val="11"/>
        <color theme="1"/>
        <rFont val="&quot;Times New Roman&quot;, serif"/>
      </rPr>
      <t>50 unidades</t>
    </r>
  </si>
  <si>
    <t>Pano descartável multiuso, bobina, viscose picotado, rolo 300 m</t>
  </si>
  <si>
    <t>Rolo</t>
  </si>
  <si>
    <t>Sabão de coco sólido em barras 5x200g</t>
  </si>
  <si>
    <t>Sabonete líquido concentrado de boa qualidade, com ação antisséptico, com registro na ANVISA</t>
  </si>
  <si>
    <t>Galão 5L</t>
  </si>
  <si>
    <t>Herbicida não seletivo, princípio ativo glifosato ou similar, frasco com 1 litro</t>
  </si>
  <si>
    <t>Cera em pasta incolor 400g com registro na Anvisa</t>
  </si>
  <si>
    <t>Detergente neutro concentrado de boa qualidade com registro na Anvisa</t>
  </si>
  <si>
    <t>Detergente Alcalino Clorado de boa qualidade com registro na Anvisa</t>
  </si>
  <si>
    <t>TOTAL POR SERVENTE - QTD ESTIMADO EM</t>
  </si>
  <si>
    <t>Und. de Medida</t>
  </si>
  <si>
    <t>QUANTIDADE EXIGIDA PARA A NOVA CONTRATAÇÃO</t>
  </si>
  <si>
    <t>QUANTIDADE EXIGIDA PARA A NOVA CONTRATAÇÃO (A)</t>
  </si>
  <si>
    <t>Valor  médio unitário (B)</t>
  </si>
  <si>
    <t>Valor Total (C) (AxB)</t>
  </si>
  <si>
    <t>Instrução Normativa RFB nº 1.700, de 14/03/2017</t>
  </si>
  <si>
    <t>Acórdão TCU nº 966/2010 – Plenário.</t>
  </si>
  <si>
    <t>Vida útil estimada em meses (D)</t>
  </si>
  <si>
    <t>Depreciação Mensal  (F)        (C/D)</t>
  </si>
  <si>
    <t>Valor Depreciação Anual  (G)        (Fx12)</t>
  </si>
  <si>
    <t>Enceradeiras lavadora de piso, motor 1HP, engrenagem de aço, acompanhada dos discos necessários à limpeza., com manutenção gratuita, durante todo o período do contrato de fornecimento.</t>
  </si>
  <si>
    <t>Escadas de 4 degraus</t>
  </si>
  <si>
    <t xml:space="preserve">DISPENSER para papel higiênico rolão 10 cm x 300 m a ser instalado pela contratada em regime de COMODATO na cor branca, fechamento com trava, com visor frontal, confeccionado em plástico rígido, com manutenção gratuita, durante todo o período do contrato de fornecimento. </t>
  </si>
  <si>
    <t xml:space="preserve">DISPENSER para papel toalha 2 dobras interfolhado ser instalado pela contratada em regime de COMODATO na cor branca, fechamento com trava, com visor frontal, capacidade para 1000 folhas, confeccionado em plástico rígido com manutenção gratuita, durante todo o período do contrato de fornecimento. </t>
  </si>
  <si>
    <t xml:space="preserve">DISPENSER com reservatório para sabonete ou álcool em gel, na cor branca, confeccionado em plástico rígido,  fechamento manual, capacidade de 800ml, cedidos em regime de COMODATO, com manutenção gratuita durante todo o período do contrato de fornecimento. </t>
  </si>
  <si>
    <t>CARRINHO DE LIMPEZA FUNCIONAL – COMODATO, com manutenção gratuita durante todo o período do contrato de fornecimento.</t>
  </si>
  <si>
    <t>- Balde Doblô 30 Lts;</t>
  </si>
  <si>
    <t>- 01 Cabo de Alumínio 140 cm</t>
  </si>
  <si>
    <t>- Suporte para Mop Úmido</t>
  </si>
  <si>
    <t>-Placa Sinalizadora Piso Molhado</t>
  </si>
  <si>
    <t xml:space="preserve">-Medidas de cubagem: </t>
  </si>
  <si>
    <t>88 x 30 x 55 – Carrinho</t>
  </si>
  <si>
    <t>40 x 40 x 80 – balde, Placa/ Pá/ Refis e Cabo Alumínio</t>
  </si>
  <si>
    <t>Relógio de ponto eletrônico com identificação da biometria, impressão do comprovante de registro, homologado pelo Ministério do Trabalho e Emprego, segundo as normas da Portaria nº 1.510/2009 e com certificação do INMETRO. Acompanha bobina térmica para relógio de ponto, medindo 57mm de largura por 300m de comprimento, capacidade para aproximadamente 8.500 impressões.</t>
  </si>
  <si>
    <t>Pulverizador e Dosador Costal a Bateria 
com extensão de 60cm para aumentar a lança original (facilita aplicações rente ao chão). Com sistema temporizado que aplica dosagens de 5 a 300 ml, com precisão e rapidez. Com uma carga de bateria, permita aplicar mais de 10.000 doses de 50 ml. Possuir 5 intervalos de dosagens. O líquido deverá ser dosado de acordo com o intervalo de tempo selecionado com um único acionamento de gatilho. Bateria removível - Fácil e rápida remoção/instalação.
TANQUE: Capacidade: 20 L,  Material: Plástico, Diâmetro do Bocal: 115 mm. Referência: Pulverizador Jacto PJB-20 ou
de melhor qualidade.
Cedidos em regime de COMODATO, com manutenção gratuita durante todo o período do contrato de fornecimento.</t>
  </si>
  <si>
    <t>Lavadora de alta pressão 2000 lbs/pol² 1800 watts 220v</t>
  </si>
  <si>
    <t>Aspirador de pó e água profissional com baixo nível de ruido e capacidade de 50 litros</t>
  </si>
  <si>
    <t>carrinho "container" 240 l com rodinhas para jardim, material em plástico.</t>
  </si>
  <si>
    <t xml:space="preserve">TOTAL </t>
  </si>
  <si>
    <t>QUANTIDADE ANUAL TOTAL EXIGIDA PARA A NOVA CONTRATAÇÃO     (A)</t>
  </si>
  <si>
    <t>Valor Unitário (B)</t>
  </si>
  <si>
    <t>Valor mensal (C)                                 (D/12)</t>
  </si>
  <si>
    <t>Valor anual          (D)                               (A x B)</t>
  </si>
  <si>
    <t>QUANTIDADE ANUAL</t>
  </si>
  <si>
    <t>Baldes plásticos com alça para limpeza com capacidade de 20L</t>
  </si>
  <si>
    <t>Baldes plásticos com alça para limpeza com capacidade de 5L</t>
  </si>
  <si>
    <t>Desentupidores de borracha com cabo de plástico, para pia</t>
  </si>
  <si>
    <t>Desentupidores de borracha com cabo de plástico, para vaso sanitário</t>
  </si>
  <si>
    <t xml:space="preserve">Disco preto para lavadora industrial 40cm (enceradeira) </t>
  </si>
  <si>
    <t>Disco branco para cera</t>
  </si>
  <si>
    <t>Escova de mão</t>
  </si>
  <si>
    <t>Esfregões com cerdas de nylon</t>
  </si>
  <si>
    <t>Espanadores de pena natural de 40cm</t>
  </si>
  <si>
    <t>Espátula de raspagem de piso</t>
  </si>
  <si>
    <t>Pás para lixo em plástico (comum)</t>
  </si>
  <si>
    <t>Pás coletoras de lixo com cabo longo em alumínio</t>
  </si>
  <si>
    <t>Rodos com duas borrachas de 60 cm, com cabo</t>
  </si>
  <si>
    <t>Rodos com duas borrachas de 90 cm, com cabo</t>
  </si>
  <si>
    <t>Suporte para rodos e vassouras em aluminio, minimo de 05 lugares</t>
  </si>
  <si>
    <t>Vassouras de piaçava de 60 cm, com cabo de madeira e revestimento plástico</t>
  </si>
  <si>
    <t>Vassouras de pelo 40 cm, com cabo de madeira, revestimento plástico</t>
  </si>
  <si>
    <t>Vassouras de pelo 60cm, com cabo de madeira, revestimento plástico</t>
  </si>
  <si>
    <t>Vassourinhas para vaso sanitário, cabeça redonda em plástico com suporte</t>
  </si>
  <si>
    <t>Placa Sinalizadora Cavalete Piso Molhado</t>
  </si>
  <si>
    <t>Cabo para rodo e vassoura com tamanho de 1,40 m</t>
  </si>
  <si>
    <t>Pulverizador Borrifador De Alcool e Agua Manual Pressão 500 Ml - Sistema de Pressão: Manual</t>
  </si>
  <si>
    <t>Bico Regulável de Jato</t>
  </si>
  <si>
    <t>Capacidade: 500 ml</t>
  </si>
  <si>
    <t>Medidas: 23 x 7 x 7 cm</t>
  </si>
  <si>
    <t>Material: Polietileno, polipropileno e metal</t>
  </si>
  <si>
    <t>Peso: 70 gramas</t>
  </si>
  <si>
    <r>
      <rPr>
        <b/>
        <sz val="10"/>
        <color theme="1"/>
        <rFont val="Times New Roman"/>
        <family val="1"/>
      </rPr>
      <t>Minilock Limpa Tudo Azul Altura: </t>
    </r>
    <r>
      <rPr>
        <sz val="10"/>
        <color theme="1"/>
        <rFont val="Times New Roman"/>
        <family val="1"/>
      </rPr>
      <t>23,00</t>
    </r>
    <r>
      <rPr>
        <b/>
        <sz val="10"/>
        <color theme="1"/>
        <rFont val="Times New Roman"/>
        <family val="1"/>
      </rPr>
      <t> </t>
    </r>
    <r>
      <rPr>
        <sz val="10"/>
        <color theme="1"/>
        <rFont val="Times New Roman"/>
        <family val="1"/>
      </rPr>
      <t>Centímetro</t>
    </r>
    <r>
      <rPr>
        <b/>
        <sz val="10"/>
        <color theme="1"/>
        <rFont val="Times New Roman"/>
        <family val="1"/>
      </rPr>
      <t>s</t>
    </r>
  </si>
  <si>
    <r>
      <rPr>
        <b/>
        <sz val="10"/>
        <color theme="1"/>
        <rFont val="Times New Roman"/>
        <family val="1"/>
      </rPr>
      <t>Largura: </t>
    </r>
    <r>
      <rPr>
        <sz val="10"/>
        <color theme="1"/>
        <rFont val="Times New Roman"/>
        <family val="1"/>
      </rPr>
      <t>10,00</t>
    </r>
    <r>
      <rPr>
        <b/>
        <sz val="10"/>
        <color theme="1"/>
        <rFont val="Times New Roman"/>
        <family val="1"/>
      </rPr>
      <t> </t>
    </r>
    <r>
      <rPr>
        <sz val="10"/>
        <color theme="1"/>
        <rFont val="Times New Roman"/>
        <family val="1"/>
      </rPr>
      <t>Centímetro</t>
    </r>
    <r>
      <rPr>
        <b/>
        <sz val="10"/>
        <color theme="1"/>
        <rFont val="Times New Roman"/>
        <family val="1"/>
      </rPr>
      <t>s</t>
    </r>
  </si>
  <si>
    <r>
      <rPr>
        <b/>
        <sz val="10"/>
        <color theme="1"/>
        <rFont val="Times New Roman"/>
        <family val="1"/>
      </rPr>
      <t>Profundidade: </t>
    </r>
    <r>
      <rPr>
        <sz val="10"/>
        <color theme="1"/>
        <rFont val="Times New Roman"/>
        <family val="1"/>
      </rPr>
      <t>23,00</t>
    </r>
    <r>
      <rPr>
        <b/>
        <sz val="10"/>
        <color theme="1"/>
        <rFont val="Times New Roman"/>
        <family val="1"/>
      </rPr>
      <t> </t>
    </r>
    <r>
      <rPr>
        <sz val="10"/>
        <color theme="1"/>
        <rFont val="Times New Roman"/>
        <family val="1"/>
      </rPr>
      <t>Centímetro</t>
    </r>
    <r>
      <rPr>
        <b/>
        <sz val="10"/>
        <color theme="1"/>
        <rFont val="Times New Roman"/>
        <family val="1"/>
      </rPr>
      <t>s</t>
    </r>
  </si>
  <si>
    <r>
      <rPr>
        <b/>
        <sz val="10"/>
        <color theme="1"/>
        <rFont val="Times New Roman"/>
        <family val="1"/>
      </rPr>
      <t>Peso: </t>
    </r>
    <r>
      <rPr>
        <sz val="10"/>
        <color theme="1"/>
        <rFont val="Times New Roman"/>
        <family val="1"/>
      </rPr>
      <t>130,00</t>
    </r>
    <r>
      <rPr>
        <b/>
        <sz val="10"/>
        <color theme="1"/>
        <rFont val="Times New Roman"/>
        <family val="1"/>
      </rPr>
      <t> </t>
    </r>
    <r>
      <rPr>
        <sz val="10"/>
        <color theme="1"/>
        <rFont val="Times New Roman"/>
        <family val="1"/>
      </rPr>
      <t>Grama</t>
    </r>
    <r>
      <rPr>
        <b/>
        <sz val="10"/>
        <color theme="1"/>
        <rFont val="Times New Roman"/>
        <family val="1"/>
      </rPr>
      <t xml:space="preserve">s </t>
    </r>
    <r>
      <rPr>
        <sz val="10"/>
        <color theme="1"/>
        <rFont val="Times New Roman"/>
        <family val="1"/>
      </rPr>
      <t>Sistema de fixação do cabo através de rosca universal. Com junção articulada, pode ser utilizado em pisos, paredes e diversas superfícies. Indicados os cabos 24 mm</t>
    </r>
  </si>
  <si>
    <t>Vassouras de nylon, com cabo, 40cm</t>
  </si>
  <si>
    <t>Disco vermelho para utilização em piso delicados (ginásio e Biblioteca CBRA)</t>
  </si>
  <si>
    <t>Disco amarelo "POLIDOR" para enceradeira</t>
  </si>
  <si>
    <t>Kit limpa vidro (rodo, extensor e bucha)</t>
  </si>
  <si>
    <t>Mangueira plástica de ¾  de 50 metros com bico</t>
  </si>
  <si>
    <t>Extensão elétrica de 30 metros</t>
  </si>
  <si>
    <t xml:space="preserve">TOTAL POR SERVENTE - QTD ESTIMADO EM </t>
  </si>
  <si>
    <t>TOTAL  ÁREA  FÍSICA M² DO IFB</t>
  </si>
  <si>
    <t>Área física m²</t>
  </si>
  <si>
    <t>Área física m² (CEDIDA)</t>
  </si>
  <si>
    <t>f) coleta de detritos em pátios e áreas verdes com frequência diária</t>
  </si>
  <si>
    <t>Prédio/Bloco</t>
  </si>
  <si>
    <t>Pavimento</t>
  </si>
  <si>
    <t>Ambiente</t>
  </si>
  <si>
    <t>Área m²</t>
  </si>
  <si>
    <t>Descrição da áera</t>
  </si>
  <si>
    <t>ÍNDICE DE PRODUTIVIDADE</t>
  </si>
  <si>
    <t>QTD DE SERVENTE</t>
  </si>
  <si>
    <t>Local</t>
  </si>
  <si>
    <t>Área (a)</t>
  </si>
  <si>
    <t>Produtividade (b)</t>
  </si>
  <si>
    <t>Frequência no semestre em horas (C)</t>
  </si>
  <si>
    <t>Jornada de trabalho no semestre horas (d)</t>
  </si>
  <si>
    <t>QTD Mínima de servente por unidade Q=(a)*(c)/(b)*(d)</t>
  </si>
  <si>
    <t>Bloco Salas de aula A</t>
  </si>
  <si>
    <t>Térreo</t>
  </si>
  <si>
    <t>Sala A001</t>
  </si>
  <si>
    <t>Pisos frios</t>
  </si>
  <si>
    <t>Estacionamento - Bolsão I</t>
  </si>
  <si>
    <t>Varrição de passeios e arruamentos</t>
  </si>
  <si>
    <t>face externa sem exposição a situação de risco</t>
  </si>
  <si>
    <t>Sala A002</t>
  </si>
  <si>
    <t>Estacionamento - Bolsão II</t>
  </si>
  <si>
    <t>Frequência no mês em horas (C)</t>
  </si>
  <si>
    <t>Jornada de trabalho no mês horas (d)</t>
  </si>
  <si>
    <t>Sala A003</t>
  </si>
  <si>
    <t>Estacionamento - Bolsão III</t>
  </si>
  <si>
    <t>face interna</t>
  </si>
  <si>
    <t>Sala A004</t>
  </si>
  <si>
    <t>Circulação - Bloco Administrativo - Frente - Ala I - Bicicletário</t>
  </si>
  <si>
    <t>Sala A005</t>
  </si>
  <si>
    <t>Circulação - Bloco Administrativo - Frente - Ala II</t>
  </si>
  <si>
    <t>Sala A006</t>
  </si>
  <si>
    <t>Circulação - Bloco Administrativo - Lateral - Ala I</t>
  </si>
  <si>
    <t>Laboratório A001</t>
  </si>
  <si>
    <t>Circulação - Bloco Administrativo - Lateral - Ala II</t>
  </si>
  <si>
    <t>Laboratório A002</t>
  </si>
  <si>
    <t>Circulação - Bloco Administrativo - Fundos - Ala I e II</t>
  </si>
  <si>
    <t>Pisos pavimentados adjacentes/contíguos às edificações</t>
  </si>
  <si>
    <t>Laboratório A003</t>
  </si>
  <si>
    <t>Circulação - Bloco Administrativo/Auditório</t>
  </si>
  <si>
    <t>Laboratório A004</t>
  </si>
  <si>
    <t>Circulação - Bloco Administrativo/Bloco Salas de Aula A e B/Ginásio</t>
  </si>
  <si>
    <t>QTD Mínima de JAUZEIRO por unidade Q=(a)*(c)/(b)*(d)</t>
  </si>
  <si>
    <t>Laboratório A005</t>
  </si>
  <si>
    <t>Circulação - Bloco Salas de Aula A/Bloco Salas de Aula B - Térreo</t>
  </si>
  <si>
    <t>Laboratório A006</t>
  </si>
  <si>
    <t>Circulação - Bloco Salas de Aula A/Bloco Salas de Aula B - 1º andar</t>
  </si>
  <si>
    <t>Esquadria externa - face externa com exposição a situação de risco</t>
  </si>
  <si>
    <t>Sala de Apoio do Laboratório A001</t>
  </si>
  <si>
    <t>Circulação - Rota de Emergência - Bloco A</t>
  </si>
  <si>
    <t>Sala de Apoio do Laboratório A002</t>
  </si>
  <si>
    <t>Circulação - Rota de Emergência - Bloco B</t>
  </si>
  <si>
    <t>Sala de Apoio do Laboratório A003</t>
  </si>
  <si>
    <t>Circulação - Rota de Emergência - Ginásio</t>
  </si>
  <si>
    <t>Sala de Apoio do Laboratório A004</t>
  </si>
  <si>
    <t>Circulação - Rota de Emergência - Auditório</t>
  </si>
  <si>
    <t>Sala de Apoio do Laboratório A005</t>
  </si>
  <si>
    <t>Pátio - Central</t>
  </si>
  <si>
    <t>Sala de Apoio do Laboratório A006</t>
  </si>
  <si>
    <t>Pátio - Coberto</t>
  </si>
  <si>
    <t>1º Andar</t>
  </si>
  <si>
    <t>Sala A101</t>
  </si>
  <si>
    <t>Pátio - Bloco Salas de Aula A/Bloco Salas de Aula B</t>
  </si>
  <si>
    <t>Sala A102</t>
  </si>
  <si>
    <t>Rampa - Bloco Salas de Aula A/Bloco Salas de Aula B</t>
  </si>
  <si>
    <t>Sala A103</t>
  </si>
  <si>
    <t>Circulação - Área externa - Acesso Pedestre</t>
  </si>
  <si>
    <t>Sala A104</t>
  </si>
  <si>
    <t>Circulação - Área externa - Acesso Veículo</t>
  </si>
  <si>
    <t>Sala A105</t>
  </si>
  <si>
    <t>Sala A106</t>
  </si>
  <si>
    <t>Laboratório A101</t>
  </si>
  <si>
    <t>a) Pisos acarpetados</t>
  </si>
  <si>
    <t>Laboratório A102</t>
  </si>
  <si>
    <t>Laboratório A103</t>
  </si>
  <si>
    <t>Laboratório A104</t>
  </si>
  <si>
    <t>Laboratório A105</t>
  </si>
  <si>
    <t>Laboratório A106</t>
  </si>
  <si>
    <t>Sala de Apoio do Laboratório A101</t>
  </si>
  <si>
    <t>Sala de Apoio do Laboratório A102</t>
  </si>
  <si>
    <t>Sala de Apoio do Laboratório A103</t>
  </si>
  <si>
    <t>Sala de Apoio do Laboratório A104</t>
  </si>
  <si>
    <t>Sala de Apoio do Laboratório A105</t>
  </si>
  <si>
    <t>Sala de Apoio do Laboratório A106</t>
  </si>
  <si>
    <t>Bloco Salas de aula B</t>
  </si>
  <si>
    <t>Sala B001</t>
  </si>
  <si>
    <t>Sala B002</t>
  </si>
  <si>
    <t>Sala B003</t>
  </si>
  <si>
    <t>Sala B004</t>
  </si>
  <si>
    <t>Laboratório B001</t>
  </si>
  <si>
    <t>Laboratório B002</t>
  </si>
  <si>
    <t>Laboratório B003</t>
  </si>
  <si>
    <t>Laboratório B004</t>
  </si>
  <si>
    <t>Laboratório B005</t>
  </si>
  <si>
    <t>ÁREA CEDIDA</t>
  </si>
  <si>
    <t>Laboratório B006</t>
  </si>
  <si>
    <t>QUANTIDADE DE JAUZEIRO SEM ARREDONDAMENTO</t>
  </si>
  <si>
    <t>Sala de Apoio do Laboratório B001</t>
  </si>
  <si>
    <t>Sala de Apoio do Laboratório B002</t>
  </si>
  <si>
    <t>Sala de Apoio do Laboratório B003</t>
  </si>
  <si>
    <t>Sala de Apoio do Laboratório B004</t>
  </si>
  <si>
    <t>Sala de Apoio do Laboratório B005</t>
  </si>
  <si>
    <t>Sala de Apoio do Laboratório B006</t>
  </si>
  <si>
    <t>Sala B101</t>
  </si>
  <si>
    <t>Sala B102</t>
  </si>
  <si>
    <t>Sala B103</t>
  </si>
  <si>
    <t>Sala B104</t>
  </si>
  <si>
    <t>Sala B105</t>
  </si>
  <si>
    <t>Sala B106</t>
  </si>
  <si>
    <t>Laboratório B101</t>
  </si>
  <si>
    <t>Laboratório B102</t>
  </si>
  <si>
    <t>Laboratório B103</t>
  </si>
  <si>
    <t>Laboratório B104</t>
  </si>
  <si>
    <t>Laboratório B105</t>
  </si>
  <si>
    <t>Laboratório B106</t>
  </si>
  <si>
    <t>Sala de Apoio do Laboratório B101</t>
  </si>
  <si>
    <t>Sala de Apoio do Laboratório B102</t>
  </si>
  <si>
    <t>Sala de Apoio do Laboratório B103</t>
  </si>
  <si>
    <t>Sala de Apoio do Laboratório B104</t>
  </si>
  <si>
    <t>Sala de Apoio do Laboratório B105</t>
  </si>
  <si>
    <t>Sala de Apoio do Laboratório B106</t>
  </si>
  <si>
    <t>Bloco Administrativo</t>
  </si>
  <si>
    <t>Hall de entrada</t>
  </si>
  <si>
    <t>Áreas com espaços livres - saguão hall e salão</t>
  </si>
  <si>
    <t>Atendimento - Protocolo</t>
  </si>
  <si>
    <t>Recepção</t>
  </si>
  <si>
    <t>Atendimento - CDRA</t>
  </si>
  <si>
    <t>CDRA</t>
  </si>
  <si>
    <t>CDRA - Coordenação</t>
  </si>
  <si>
    <t>CDRA - Arquivo</t>
  </si>
  <si>
    <t>Depósito da CDMS</t>
  </si>
  <si>
    <t>Almoxarifados/galpões</t>
  </si>
  <si>
    <t>Protocolo</t>
  </si>
  <si>
    <t>Depósito da CDPD</t>
  </si>
  <si>
    <t>Circulação CDRA/Depósito/Protocolo</t>
  </si>
  <si>
    <t>Instalação Sanitária Masculina (ISM)</t>
  </si>
  <si>
    <t>Banheiros</t>
  </si>
  <si>
    <t>Depósito de Materiais de Limpeza (DML)</t>
  </si>
  <si>
    <t>Instalação Sanitária Feminina (ISF)</t>
  </si>
  <si>
    <t>Circulação - Entrada/Escada Emergência</t>
  </si>
  <si>
    <t>PMDF - Circulação</t>
  </si>
  <si>
    <t>Sala Técnica</t>
  </si>
  <si>
    <t>PMDF - Sala 1</t>
  </si>
  <si>
    <t>PMDF - Sala 1.1</t>
  </si>
  <si>
    <t>PMDF - Sala 2</t>
  </si>
  <si>
    <t>PMDF - Sala 3</t>
  </si>
  <si>
    <t>Atendimento Integrado ao Estudante (AIE) - Sala de Espera</t>
  </si>
  <si>
    <t>Atendimento Integrado ao Estudante (AIE) - Sala I</t>
  </si>
  <si>
    <t>Atendimento Integrado ao Estudante (AIE) - Sala I - WC</t>
  </si>
  <si>
    <t>Atendimento Integrado ao Estudante (AIE) - Sala II</t>
  </si>
  <si>
    <t>Atendimento Integrado ao Estudante (AIE) - Sala II - WC</t>
  </si>
  <si>
    <t>Atendimento Integrado ao Estudante (AIE) - Sala III</t>
  </si>
  <si>
    <t>Atendimento Integrado ao Estudante (AIE) - Sala III - WC</t>
  </si>
  <si>
    <t>Atendimento Integrado ao Estudante (AIE) - Sala IV</t>
  </si>
  <si>
    <t>Atendimento Integrado ao Estudante (AIE) - Sala IV - WC</t>
  </si>
  <si>
    <t>Atendimento Integrado ao Estudante (AIE) - Circulação</t>
  </si>
  <si>
    <t>Atendimento Integrado ao Estudante (AIE) - WC</t>
  </si>
  <si>
    <t>Atendimento Integrado ao Estudante (AIE) - Arquivo</t>
  </si>
  <si>
    <t>Atendimento Integrado ao Estudante (AIE) - Depósito de Materiais de Limpeza (DML)</t>
  </si>
  <si>
    <t>Atendimento Integrado ao Estudante (AIE) - Copa</t>
  </si>
  <si>
    <t>Sala Técnica - CPD</t>
  </si>
  <si>
    <t>Coordenações dos Cursos - Sala de espera</t>
  </si>
  <si>
    <t>Coordenações dos Cursos - Circulação</t>
  </si>
  <si>
    <t>Coordenações dos Cursos - Cursos Superiores</t>
  </si>
  <si>
    <t>Coordenações dos Cursos - EMI em Alimentos</t>
  </si>
  <si>
    <t>Coordenações dos Cursos - EMI em Química</t>
  </si>
  <si>
    <t>Coordenações dos Cursos - PROEJA em Administração</t>
  </si>
  <si>
    <t>Coordenações dos Cursos - Subsequente em Logística</t>
  </si>
  <si>
    <t>NAPNE</t>
  </si>
  <si>
    <t>Sala de professores</t>
  </si>
  <si>
    <t>Sala de professores - Sala de estudos I</t>
  </si>
  <si>
    <t>Sala de professores - Sala de estudos II</t>
  </si>
  <si>
    <t>Sala de professores - Sala de descanso</t>
  </si>
  <si>
    <t>Sala de professores - Copa</t>
  </si>
  <si>
    <t>Sala de professores - Instalação Sanitária Masculina (ISM)</t>
  </si>
  <si>
    <t>Sala de professores - Instalação Sanitária Feminina (ISF)</t>
  </si>
  <si>
    <t>CDAP</t>
  </si>
  <si>
    <t>CDAP - Almoxarifado</t>
  </si>
  <si>
    <t>CDAP - Patrimônio</t>
  </si>
  <si>
    <t>Colaboraboradores Terceirizados - Circulação</t>
  </si>
  <si>
    <t>Colaboraboradores Terceirizados - Copa</t>
  </si>
  <si>
    <t>Colaboraboradores Terceirizados - Vestiário Feminino</t>
  </si>
  <si>
    <t>Colaboraboradores Terceirizados - Vestiário Masculino</t>
  </si>
  <si>
    <t>Circulação Externa</t>
  </si>
  <si>
    <t>Circulação Interna</t>
  </si>
  <si>
    <t>Sala de espera</t>
  </si>
  <si>
    <t>Sala de Apoio</t>
  </si>
  <si>
    <t>CDGP</t>
  </si>
  <si>
    <t>Tecnologia da Informação e Comunicação</t>
  </si>
  <si>
    <t>CDMS</t>
  </si>
  <si>
    <t>CDPO</t>
  </si>
  <si>
    <t>CDPI</t>
  </si>
  <si>
    <t>Assessoria DGGA/DREP/DRAP</t>
  </si>
  <si>
    <t>CDEE</t>
  </si>
  <si>
    <t>DREP</t>
  </si>
  <si>
    <t>DREP - WC</t>
  </si>
  <si>
    <t>DGGA - WC</t>
  </si>
  <si>
    <t>Circulação DGGA/DREP</t>
  </si>
  <si>
    <t>Copa DGGA/DREP</t>
  </si>
  <si>
    <t>DGGA</t>
  </si>
  <si>
    <t>DGGA - Sacada</t>
  </si>
  <si>
    <t>Sala de espera - DGGA</t>
  </si>
  <si>
    <t>Sala de reuniões</t>
  </si>
  <si>
    <t>DRAP</t>
  </si>
  <si>
    <t>Copa</t>
  </si>
  <si>
    <t>CDAC</t>
  </si>
  <si>
    <t>CDPD</t>
  </si>
  <si>
    <t>CDPD - Pedagógos</t>
  </si>
  <si>
    <t>CGEN</t>
  </si>
  <si>
    <t>Biblioteca - Acervo/Área de estudos</t>
  </si>
  <si>
    <t>Biblioteca - Cabine de estudo I</t>
  </si>
  <si>
    <t>Biblioteca - Cabine de estudo II</t>
  </si>
  <si>
    <t>Biblioteca - Cabine de estudo III</t>
  </si>
  <si>
    <t>Biblioteca - Casa de máquinas</t>
  </si>
  <si>
    <t>Biblioteca - Instalação Sanitária Masculina (ISM)</t>
  </si>
  <si>
    <t>Biblioteca - Instalação Sanitária Feminina (ISF)</t>
  </si>
  <si>
    <t>Biblioteca - Sala de treinamento</t>
  </si>
  <si>
    <t>Biblioteca - Processamento Técnico</t>
  </si>
  <si>
    <t>Biblioteca - CDBI</t>
  </si>
  <si>
    <t>Biblioteca - Convivência</t>
  </si>
  <si>
    <t>Biblioteca - WC Feminino</t>
  </si>
  <si>
    <t>Biblioteca - WC Masculino</t>
  </si>
  <si>
    <t>Auditório</t>
  </si>
  <si>
    <t>Auditório - Foyer</t>
  </si>
  <si>
    <t>Auditório - Platéia</t>
  </si>
  <si>
    <t>Pisos acarpetados</t>
  </si>
  <si>
    <t>Auditório - Palco</t>
  </si>
  <si>
    <t>Auditório - Sala de Apoio I</t>
  </si>
  <si>
    <t>Auditório - Sala de Apoio I - WC</t>
  </si>
  <si>
    <t>Auditório - Sala de Apoio II</t>
  </si>
  <si>
    <t>Auditório - Sala de Apoio II - WC</t>
  </si>
  <si>
    <t>Ginásio</t>
  </si>
  <si>
    <t>Ginásio - Lanchonete</t>
  </si>
  <si>
    <t>Ginásio - Lanchonete - Dispensa</t>
  </si>
  <si>
    <t>Ginásio - Arquibancada</t>
  </si>
  <si>
    <t>Ginásio - Quadra</t>
  </si>
  <si>
    <t>Lanchonete - Depósito I</t>
  </si>
  <si>
    <t>Lanchonete - Depósito II</t>
  </si>
  <si>
    <t>Ginásio - Educação Física I</t>
  </si>
  <si>
    <t>Ginásio - Educação Física II</t>
  </si>
  <si>
    <t>Vestiário Feminino</t>
  </si>
  <si>
    <t>Vestiário Masculino</t>
  </si>
  <si>
    <t>Ginásio - Circulação Vestiários</t>
  </si>
  <si>
    <t>Educação Física - Depósito</t>
  </si>
  <si>
    <t>Estacionamento</t>
  </si>
  <si>
    <t>Contêiner habitacional - Empresas Juniores</t>
  </si>
  <si>
    <t>Contêiner habitacional - Centros Acadêmicos e Grêmio</t>
  </si>
  <si>
    <t>Almoxarifado</t>
  </si>
  <si>
    <t xml:space="preserve">Térreo </t>
  </si>
  <si>
    <t>Estacionamentos Térreos</t>
  </si>
  <si>
    <t>Almoxarifado Coordenação</t>
  </si>
  <si>
    <t>Hall Refeitório</t>
  </si>
  <si>
    <t>DRAP/DGPL</t>
  </si>
  <si>
    <t>Bloco Pedagógico</t>
  </si>
  <si>
    <t xml:space="preserve">DREP/Coord. </t>
  </si>
  <si>
    <t xml:space="preserve">Ensino </t>
  </si>
  <si>
    <t>Biblioteca</t>
  </si>
  <si>
    <t>Bloco Abacatão/CEBIO</t>
  </si>
  <si>
    <t>CEBIO</t>
  </si>
  <si>
    <t>Bloco Agroecologia</t>
  </si>
  <si>
    <t>Agroecologia</t>
  </si>
  <si>
    <t>Bloco Agroindustria</t>
  </si>
  <si>
    <t>Agroindustria</t>
  </si>
  <si>
    <t>BLOCO GALPÃO CVT</t>
  </si>
  <si>
    <t>Galpão</t>
  </si>
  <si>
    <t>Bloco Novo Agronomia</t>
  </si>
  <si>
    <t>Agronomia</t>
  </si>
  <si>
    <t xml:space="preserve">Bloco Novo Agronomia </t>
  </si>
  <si>
    <t>Bloco 100-Adm/Frente</t>
  </si>
  <si>
    <t>Bloco 100</t>
  </si>
  <si>
    <t>Bloco Equoterapia</t>
  </si>
  <si>
    <t>Equoterapia</t>
  </si>
  <si>
    <t>Bloco Equoterapia/ Pátio</t>
  </si>
  <si>
    <t>Patio</t>
  </si>
  <si>
    <t>Uep AVICULTURA</t>
  </si>
  <si>
    <t>Und. de Pesquisa e Extensão</t>
  </si>
  <si>
    <t>Uep FRUTICULTURA</t>
  </si>
  <si>
    <t>Uep SUINOCULTURA</t>
  </si>
  <si>
    <t>Uep BOVINOCULTURA</t>
  </si>
  <si>
    <t>Uep OLERICULTURA</t>
  </si>
  <si>
    <t>Auditório Amantino Maciel</t>
  </si>
  <si>
    <t xml:space="preserve">Conteiner </t>
  </si>
  <si>
    <t>Conteiner C.A/ Grêmio</t>
  </si>
  <si>
    <t>QUANTIDADE DE JAUZEIRO SEM ARREDONDADA</t>
  </si>
  <si>
    <t>térreo</t>
  </si>
  <si>
    <t>Circulação</t>
  </si>
  <si>
    <t>Pátio central descoberto</t>
  </si>
  <si>
    <t>coleta de detritos em pátios e áreas verdes com frequência diária</t>
  </si>
  <si>
    <t>Sanitário feminino</t>
  </si>
  <si>
    <t>QGBT</t>
  </si>
  <si>
    <t>Sanitário acessível</t>
  </si>
  <si>
    <t>Lixeira próxima à guarita</t>
  </si>
  <si>
    <t>Sanitário masculino</t>
  </si>
  <si>
    <t>Lixeira próxima à vivência</t>
  </si>
  <si>
    <t>Sala técnica</t>
  </si>
  <si>
    <t>GLP Bloco pedagógico</t>
  </si>
  <si>
    <t>GLP Vivência</t>
  </si>
  <si>
    <t>Sanitário coxia</t>
  </si>
  <si>
    <t>Casa de bombas 1</t>
  </si>
  <si>
    <t>Casa de bombas 2</t>
  </si>
  <si>
    <t>Subestação</t>
  </si>
  <si>
    <t>Circulação de veículos em piso intertravado</t>
  </si>
  <si>
    <t>2º Piso</t>
  </si>
  <si>
    <t>Área de estudos</t>
  </si>
  <si>
    <t>Gramado (Estacionamento e áreas próximas aos blocos)</t>
  </si>
  <si>
    <t>Hall - Auditório</t>
  </si>
  <si>
    <t>Hall</t>
  </si>
  <si>
    <t>Circulação de pedestres em piso intertravado</t>
  </si>
  <si>
    <t>Depósito abaixo da escada</t>
  </si>
  <si>
    <t>Circulação de pedestres, piso em cimento desempenado</t>
  </si>
  <si>
    <t>Ped/ADM</t>
  </si>
  <si>
    <t>Rampas e escadas em piso desempenado</t>
  </si>
  <si>
    <t>Secretaria</t>
  </si>
  <si>
    <t>Sala do diretor geral</t>
  </si>
  <si>
    <t>Sala da coordenação de ensino</t>
  </si>
  <si>
    <t>Coordenação de Assistência Estudantil</t>
  </si>
  <si>
    <t>Coordenação de curso</t>
  </si>
  <si>
    <t>Sala de atendimento CDAE</t>
  </si>
  <si>
    <t>Laboratório de línguas</t>
  </si>
  <si>
    <t>Laboratório de informática</t>
  </si>
  <si>
    <t>Sala de atendimento psicológico</t>
  </si>
  <si>
    <t>Laboratório de química/bio</t>
  </si>
  <si>
    <t>Laboratórios</t>
  </si>
  <si>
    <t>Sala técnica de TI</t>
  </si>
  <si>
    <t>Almox. laboratórios</t>
  </si>
  <si>
    <t>Laboratório de hospedagem</t>
  </si>
  <si>
    <t>Sala dos professores</t>
  </si>
  <si>
    <t>Diretoria de Adm</t>
  </si>
  <si>
    <t>Diretor de Adm</t>
  </si>
  <si>
    <t>DML – Deposito de material de limpeza</t>
  </si>
  <si>
    <t>Sala de aula 1</t>
  </si>
  <si>
    <t>Sala de aula 2</t>
  </si>
  <si>
    <t>Sala de aula 3</t>
  </si>
  <si>
    <t>Sala de aula 4</t>
  </si>
  <si>
    <t>Sala de aula 5</t>
  </si>
  <si>
    <t>Sala de aula 6</t>
  </si>
  <si>
    <t>Sala de aula 7</t>
  </si>
  <si>
    <t>Sala de aula 8</t>
  </si>
  <si>
    <t>Sala de aula 9</t>
  </si>
  <si>
    <t>Sala de aula 10</t>
  </si>
  <si>
    <t>Sala de aula 11</t>
  </si>
  <si>
    <t>Sala de aula 12</t>
  </si>
  <si>
    <t>Sala de aula 13</t>
  </si>
  <si>
    <t>Rampa de acesso</t>
  </si>
  <si>
    <t>Vivência</t>
  </si>
  <si>
    <t>Coordenação de almoxarifado</t>
  </si>
  <si>
    <t>Cantina (CEDIDO)</t>
  </si>
  <si>
    <t>Refeitório/Vivência</t>
  </si>
  <si>
    <t>Vestiário feminino</t>
  </si>
  <si>
    <t>Vestiário masculino</t>
  </si>
  <si>
    <t>Dispensa</t>
  </si>
  <si>
    <t>Dispensa fria</t>
  </si>
  <si>
    <t>Cozinha (CEDIDO)</t>
  </si>
  <si>
    <t>Lavagem de utensílios (CEDIDO)</t>
  </si>
  <si>
    <t>Lixo (CEDIDO)</t>
  </si>
  <si>
    <t>DML - Depósito de material de lixo</t>
  </si>
  <si>
    <t>Laboratório de geografia</t>
  </si>
  <si>
    <t>Centro Acadêmico</t>
  </si>
  <si>
    <t>Sanitário/Vestuário feminino</t>
  </si>
  <si>
    <t>Sanitário/Vestiário Masculino</t>
  </si>
  <si>
    <t>Sanitário/Vestiário PMR</t>
  </si>
  <si>
    <t>Sala multi-uso</t>
  </si>
  <si>
    <t>Coordenação de Educação Física</t>
  </si>
  <si>
    <t>Depósito de materiais esportivos</t>
  </si>
  <si>
    <t>Escada de acesso ao pav. superior</t>
  </si>
  <si>
    <t>Quadra/Arquibancadas</t>
  </si>
  <si>
    <t>Hall dos sanitários</t>
  </si>
  <si>
    <t>Lab Especial</t>
  </si>
  <si>
    <t>Laboratório de bar e restaurante</t>
  </si>
  <si>
    <t>Cambuza</t>
  </si>
  <si>
    <t>Depósito salão</t>
  </si>
  <si>
    <t>Cozinha quente</t>
  </si>
  <si>
    <t>Pré-preparo</t>
  </si>
  <si>
    <t>Laboratório de panificação</t>
  </si>
  <si>
    <t>Laboratório de habilidades</t>
  </si>
  <si>
    <t>Sala das técnicas</t>
  </si>
  <si>
    <t>Ante-câmara</t>
  </si>
  <si>
    <t>Câmara refrigerada</t>
  </si>
  <si>
    <t>Câmara congelante</t>
  </si>
  <si>
    <t>Depósito 1</t>
  </si>
  <si>
    <t>Depósito 2</t>
  </si>
  <si>
    <t>Depósito 3</t>
  </si>
  <si>
    <t>Depósito 4</t>
  </si>
  <si>
    <t>DML – Depósito de material de limpeza</t>
  </si>
  <si>
    <t>Hall para demostrações</t>
  </si>
  <si>
    <t>Triagem</t>
  </si>
  <si>
    <t>Guarita</t>
  </si>
  <si>
    <t>WC</t>
  </si>
  <si>
    <t>Container</t>
  </si>
  <si>
    <t>Platéia, ante-câmaras e escada do palco</t>
  </si>
  <si>
    <t>Circulações de pedestres e pátios que envolvem Bloco Administrativo, Blocos Sala de aula, Ginásio/cantina, Auditório e Guarita</t>
  </si>
  <si>
    <t>001</t>
  </si>
  <si>
    <t>Área de estacionamentos pavimentados e circulações veículo</t>
  </si>
  <si>
    <t>001 - Assistência Social</t>
  </si>
  <si>
    <t>Contêiner 1 - Deck de madeira</t>
  </si>
  <si>
    <t>001 - Apoio</t>
  </si>
  <si>
    <t>Contêiner 1 - Plataforma de concreto e rampa</t>
  </si>
  <si>
    <t>001 - Psicologia</t>
  </si>
  <si>
    <t>Contêiner 2 - Deck de madeira</t>
  </si>
  <si>
    <t>001 - Copa</t>
  </si>
  <si>
    <t>Contêiner 2 - Plataforma de concreto e rampa</t>
  </si>
  <si>
    <t>005</t>
  </si>
  <si>
    <t>005 - Copa</t>
  </si>
  <si>
    <t>007</t>
  </si>
  <si>
    <t>006</t>
  </si>
  <si>
    <t xml:space="preserve">Fachadas Envidraçadas </t>
  </si>
  <si>
    <t>004</t>
  </si>
  <si>
    <t>003</t>
  </si>
  <si>
    <t>002</t>
  </si>
  <si>
    <t>Sala Téc. Informática</t>
  </si>
  <si>
    <t>Depósito Almoxarifado</t>
  </si>
  <si>
    <t>Circulação Registro Acad.</t>
  </si>
  <si>
    <t>011</t>
  </si>
  <si>
    <t>010</t>
  </si>
  <si>
    <t>012</t>
  </si>
  <si>
    <t>016</t>
  </si>
  <si>
    <t>017</t>
  </si>
  <si>
    <t>017 - Depósito Limpeza</t>
  </si>
  <si>
    <t>017 - Copa</t>
  </si>
  <si>
    <t>017 - DML</t>
  </si>
  <si>
    <t>017 - Depósito Manutenção</t>
  </si>
  <si>
    <t>015</t>
  </si>
  <si>
    <t>014</t>
  </si>
  <si>
    <t>013</t>
  </si>
  <si>
    <t>San. Professores Fem</t>
  </si>
  <si>
    <t>San. Professores Masc</t>
  </si>
  <si>
    <t>017 - Wc / Fraldário</t>
  </si>
  <si>
    <t>Superior</t>
  </si>
  <si>
    <t>101 - San. Biblioteca Fem</t>
  </si>
  <si>
    <t>101 - San. Biblioteca Masc</t>
  </si>
  <si>
    <t>San. Uso Servidores Fem</t>
  </si>
  <si>
    <t>San. Uso Servidores Masc</t>
  </si>
  <si>
    <t>101</t>
  </si>
  <si>
    <t>101 - Sala de Proc. Técnico</t>
  </si>
  <si>
    <t>101 - Copa</t>
  </si>
  <si>
    <t>101 - Coord. Biblioteca</t>
  </si>
  <si>
    <t>102</t>
  </si>
  <si>
    <t>103</t>
  </si>
  <si>
    <t>104</t>
  </si>
  <si>
    <t>107</t>
  </si>
  <si>
    <t>108</t>
  </si>
  <si>
    <t>109</t>
  </si>
  <si>
    <t>110</t>
  </si>
  <si>
    <t>112</t>
  </si>
  <si>
    <t>113</t>
  </si>
  <si>
    <t>114 - Copa</t>
  </si>
  <si>
    <t>114</t>
  </si>
  <si>
    <t>115</t>
  </si>
  <si>
    <t>116</t>
  </si>
  <si>
    <t>117</t>
  </si>
  <si>
    <t>111</t>
  </si>
  <si>
    <t>106</t>
  </si>
  <si>
    <t>105</t>
  </si>
  <si>
    <t>101 - Depósito</t>
  </si>
  <si>
    <t>101 - Sanitário restrito 1</t>
  </si>
  <si>
    <t>101 - Sanitário restrito 2</t>
  </si>
  <si>
    <t>San. Servidores Fem</t>
  </si>
  <si>
    <t>San. Servidores Masc</t>
  </si>
  <si>
    <t>Bloco Salas de Aula - A</t>
  </si>
  <si>
    <t>001A</t>
  </si>
  <si>
    <t>002A</t>
  </si>
  <si>
    <t>003A</t>
  </si>
  <si>
    <t>004A</t>
  </si>
  <si>
    <t>005A</t>
  </si>
  <si>
    <t>006A</t>
  </si>
  <si>
    <t>007A</t>
  </si>
  <si>
    <t>007A - Sala Técnica</t>
  </si>
  <si>
    <t>008A - Apoio Técnico</t>
  </si>
  <si>
    <t>008A</t>
  </si>
  <si>
    <t>009A</t>
  </si>
  <si>
    <t>009A - Sala de ensaios</t>
  </si>
  <si>
    <t>009A - Antesala Lab.</t>
  </si>
  <si>
    <t>009A - Depósito</t>
  </si>
  <si>
    <t>010A - Depósito</t>
  </si>
  <si>
    <t>010A</t>
  </si>
  <si>
    <t>010A - Apoio Técnico</t>
  </si>
  <si>
    <t>WC Fem</t>
  </si>
  <si>
    <t>WC Masc</t>
  </si>
  <si>
    <t>102A</t>
  </si>
  <si>
    <t>101A</t>
  </si>
  <si>
    <t>104A</t>
  </si>
  <si>
    <t>103A</t>
  </si>
  <si>
    <t>106A</t>
  </si>
  <si>
    <t>105A</t>
  </si>
  <si>
    <t>107A</t>
  </si>
  <si>
    <t>108A - Apoio</t>
  </si>
  <si>
    <t>107A - Depósito</t>
  </si>
  <si>
    <t>108A</t>
  </si>
  <si>
    <t>109A</t>
  </si>
  <si>
    <t>110A</t>
  </si>
  <si>
    <t>111A</t>
  </si>
  <si>
    <t>108A - Depósito Prod. Químicos</t>
  </si>
  <si>
    <t>108A - Sala Quente</t>
  </si>
  <si>
    <t>Bloco Salas de Aula - B</t>
  </si>
  <si>
    <t>005B</t>
  </si>
  <si>
    <t>003B</t>
  </si>
  <si>
    <t>001B</t>
  </si>
  <si>
    <t>002B</t>
  </si>
  <si>
    <t>004B</t>
  </si>
  <si>
    <t>006B</t>
  </si>
  <si>
    <t>007B</t>
  </si>
  <si>
    <t>007B - Depósito</t>
  </si>
  <si>
    <t>008B</t>
  </si>
  <si>
    <t>009B</t>
  </si>
  <si>
    <t>011B</t>
  </si>
  <si>
    <t>010B</t>
  </si>
  <si>
    <t>012B</t>
  </si>
  <si>
    <t>013B</t>
  </si>
  <si>
    <t>015B</t>
  </si>
  <si>
    <t>014B</t>
  </si>
  <si>
    <t>014B - Depósito</t>
  </si>
  <si>
    <t>101B</t>
  </si>
  <si>
    <t>102B</t>
  </si>
  <si>
    <t>104B</t>
  </si>
  <si>
    <t>103B</t>
  </si>
  <si>
    <t>106B</t>
  </si>
  <si>
    <t>105B</t>
  </si>
  <si>
    <t>107B</t>
  </si>
  <si>
    <t>108B</t>
  </si>
  <si>
    <t>109B</t>
  </si>
  <si>
    <t>111B</t>
  </si>
  <si>
    <t>115B</t>
  </si>
  <si>
    <t>113B</t>
  </si>
  <si>
    <t>112B</t>
  </si>
  <si>
    <t>110B</t>
  </si>
  <si>
    <t>114B</t>
  </si>
  <si>
    <t>Ginásio/Cantina</t>
  </si>
  <si>
    <t>Quadra</t>
  </si>
  <si>
    <t>G01</t>
  </si>
  <si>
    <t>G02</t>
  </si>
  <si>
    <t>G02 - Reuniões</t>
  </si>
  <si>
    <t>G03</t>
  </si>
  <si>
    <t>G03 - Apoio</t>
  </si>
  <si>
    <t>G03 - Reuniões</t>
  </si>
  <si>
    <t>Ginásio / DML</t>
  </si>
  <si>
    <t>Ginásio / Depósito</t>
  </si>
  <si>
    <t>Cantina</t>
  </si>
  <si>
    <t>Cantina / Depensa</t>
  </si>
  <si>
    <t>Cantina / DML</t>
  </si>
  <si>
    <t>San. Fem. Cantina</t>
  </si>
  <si>
    <t>San. Masc. Cantina</t>
  </si>
  <si>
    <t>San. Vestiário 1</t>
  </si>
  <si>
    <t>San. Vestiário 2</t>
  </si>
  <si>
    <t>Foyer</t>
  </si>
  <si>
    <t>Palco</t>
  </si>
  <si>
    <t>Sala Apoio</t>
  </si>
  <si>
    <t>WC Palco</t>
  </si>
  <si>
    <t>WC Guarita</t>
  </si>
  <si>
    <t>115B - Depósito</t>
  </si>
  <si>
    <t>101 - Sala de Estudo</t>
  </si>
  <si>
    <t>101 - Sala de Estudo em Grupo 1</t>
  </si>
  <si>
    <t>DML</t>
  </si>
  <si>
    <t>114 - Sanitário 1</t>
  </si>
  <si>
    <t>114 - Sanitário 2</t>
  </si>
  <si>
    <t>Sala de Projeção</t>
  </si>
  <si>
    <t>101 - Sala de Estudo em Grupo 2</t>
  </si>
  <si>
    <t>Atendimento</t>
  </si>
  <si>
    <t>Estar</t>
  </si>
  <si>
    <t>Circulação Cantina</t>
  </si>
  <si>
    <t>Ao redor da quadra e em frente da arquibancada</t>
  </si>
  <si>
    <t>Circulação das Salas</t>
  </si>
  <si>
    <t>Contêiner 1</t>
  </si>
  <si>
    <t>Centro Acadêmico / Grêmio Estudantil</t>
  </si>
  <si>
    <t>Contêiner 2</t>
  </si>
  <si>
    <t>Empresas Juniores</t>
  </si>
  <si>
    <t>Bloco A (Administrativo)</t>
  </si>
  <si>
    <t>Blocos A/B (passeio lado oeste)</t>
  </si>
  <si>
    <t>Hall de Espera/Atendimento</t>
  </si>
  <si>
    <t>Blocos A/B (passeio lado leste)</t>
  </si>
  <si>
    <t>Espaço de Exposições</t>
  </si>
  <si>
    <t>Bloco C/D (corredor entre blocos - Térreo)</t>
  </si>
  <si>
    <t>Espera do Registro Acadêmico</t>
  </si>
  <si>
    <t>Bloco C/D (corredor entre blocos - 1º andar)</t>
  </si>
  <si>
    <t>Registro Acadêmico - AT-3</t>
  </si>
  <si>
    <t>Bloco C/D (Rampa de acesso)</t>
  </si>
  <si>
    <t>Apoio Registro Acadêmico - AT-3.1</t>
  </si>
  <si>
    <t>Bloco C/D (passarela)</t>
  </si>
  <si>
    <t>Informática - AT-2</t>
  </si>
  <si>
    <t>Pátio em frente ao auditório e escada</t>
  </si>
  <si>
    <t>Pátios e áreas verdes com média frequência</t>
  </si>
  <si>
    <t>Apoio Informática - AT2.1</t>
  </si>
  <si>
    <t>Pátio coberto próximo à Cantina</t>
  </si>
  <si>
    <t>Pátios e áreas verdes com alta frequência</t>
  </si>
  <si>
    <t>Sala de Projetos - AT4</t>
  </si>
  <si>
    <t>Banheiro Masculino - AT5</t>
  </si>
  <si>
    <t>Pátio descoberto</t>
  </si>
  <si>
    <t>Banheiro Feminino - AT7</t>
  </si>
  <si>
    <t>Passeio Bloco A/B&gt;Blocos D/E&gt;Ginásio</t>
  </si>
  <si>
    <t>DML - AT6</t>
  </si>
  <si>
    <t>Corredor CDAP/Almoxarifado</t>
  </si>
  <si>
    <t>Depósito Almoxarifado 1 - AT9</t>
  </si>
  <si>
    <t>Depósito Almoxarifado 2 - AT11</t>
  </si>
  <si>
    <t>CDAP AT13</t>
  </si>
  <si>
    <t>Depósito Almoxarifado 3 - AT10</t>
  </si>
  <si>
    <t>Depósito Almoxarifado 4 - AT10.1</t>
  </si>
  <si>
    <t>Depósito Almoxarifado 5 - AT12</t>
  </si>
  <si>
    <t>Sala de Espera - AT14</t>
  </si>
  <si>
    <t>Corredor sala de apoio - AT17</t>
  </si>
  <si>
    <t>Sala de Apoio 1 - AT15</t>
  </si>
  <si>
    <t>Banheiro Sala de Apoio - AT15.1</t>
  </si>
  <si>
    <t>Sala de Apoio - AT16</t>
  </si>
  <si>
    <t>Banheiro Sala de Apoio - AT16.1</t>
  </si>
  <si>
    <t>Sala de Apoio - AT19</t>
  </si>
  <si>
    <t>Banheiro Sala de Apoio - AT19.1</t>
  </si>
  <si>
    <t>Sala de Apoio - AT21</t>
  </si>
  <si>
    <t>Banheiro Sala de Apoio - AT21.1</t>
  </si>
  <si>
    <t>Banheiro Comum - AT22</t>
  </si>
  <si>
    <t>Sala de Apoio - AT18</t>
  </si>
  <si>
    <t>DML - AT20</t>
  </si>
  <si>
    <t>Sala de Apoio - AT23</t>
  </si>
  <si>
    <t>Corredor Almoxarifado/Saída de Incêndio</t>
  </si>
  <si>
    <t>Sala Professores - A1.2</t>
  </si>
  <si>
    <t>Sala EAD - A1.4</t>
  </si>
  <si>
    <t>Sala de reuniões - A1.4.2</t>
  </si>
  <si>
    <t>CDEE/CDPI - A1.5</t>
  </si>
  <si>
    <t>Sala de reuniões - A1.6</t>
  </si>
  <si>
    <t>CDAC - A1.7</t>
  </si>
  <si>
    <t>CDGP - A1.8</t>
  </si>
  <si>
    <t>CDAC - A1.9</t>
  </si>
  <si>
    <t>Banheiro masculino - A1.10</t>
  </si>
  <si>
    <t>Banheiro feminino - A1.12</t>
  </si>
  <si>
    <t>DML A1.11</t>
  </si>
  <si>
    <t>CDPO - A1.13</t>
  </si>
  <si>
    <t>CDPO - A1.14</t>
  </si>
  <si>
    <t>CDMS - A1.15</t>
  </si>
  <si>
    <t>COPA - A1.16</t>
  </si>
  <si>
    <t>Sala Técnica - A1-16.1</t>
  </si>
  <si>
    <t>Sala Adm - A1.17</t>
  </si>
  <si>
    <t>DRAP - A1.19</t>
  </si>
  <si>
    <t>DREP - A1.21</t>
  </si>
  <si>
    <t>Sala de Reuniões - A1.19.1</t>
  </si>
  <si>
    <t>Secretaria da Direção - A1.18</t>
  </si>
  <si>
    <t>Banheiro Masculino A1.22.2</t>
  </si>
  <si>
    <t>Banheiro Feminino A1.22.3</t>
  </si>
  <si>
    <t>Copa - A1.20</t>
  </si>
  <si>
    <t>DGTG - A1.22</t>
  </si>
  <si>
    <t>Corredor e Esperas</t>
  </si>
  <si>
    <t>Corredor Bloco A/Bloco B</t>
  </si>
  <si>
    <t>Sacada</t>
  </si>
  <si>
    <t>Bloco B (Ensino)</t>
  </si>
  <si>
    <t>Corredor Sala de Professores</t>
  </si>
  <si>
    <t>Sala Técnica - BT.2</t>
  </si>
  <si>
    <t>CDAE - BT.4</t>
  </si>
  <si>
    <t>NAPNE - BT.4.1</t>
  </si>
  <si>
    <t>Recepção CGEN - BT.3</t>
  </si>
  <si>
    <t>CDAE - BT.3.1</t>
  </si>
  <si>
    <t>CC - BT.3.2</t>
  </si>
  <si>
    <t>CGEN/CDPD - BT.3.4</t>
  </si>
  <si>
    <t>CDAE - BT.3.3</t>
  </si>
  <si>
    <t>Sala de Computadores - BT.7</t>
  </si>
  <si>
    <t>CC - BT.8</t>
  </si>
  <si>
    <t>CC - BT.9</t>
  </si>
  <si>
    <t>Sala de Reuniões - BT.6.1</t>
  </si>
  <si>
    <t>Convivência Professores</t>
  </si>
  <si>
    <t>Copa - BT.10.1</t>
  </si>
  <si>
    <t>Banheiro Feminino - BT.11</t>
  </si>
  <si>
    <t>Banheiro Masculino - BT-12</t>
  </si>
  <si>
    <t>Vestiário Masculino - BT.13</t>
  </si>
  <si>
    <t>Vestiário Feminino - BT.16</t>
  </si>
  <si>
    <t>DML - BT.14</t>
  </si>
  <si>
    <t>Convivência Terceirizados - BT.15</t>
  </si>
  <si>
    <t>Copa - BT.15.1</t>
  </si>
  <si>
    <t>Almoxarifado CDMS - BT.17</t>
  </si>
  <si>
    <t>Corredor CDMS/Terceirizados</t>
  </si>
  <si>
    <t>Sala Motoristas - BT.18</t>
  </si>
  <si>
    <t>Sala de Apoio CDMS - BT.18.1</t>
  </si>
  <si>
    <t>Banheiro - BT.18.2</t>
  </si>
  <si>
    <t>Biblioteca - B1-1</t>
  </si>
  <si>
    <t>Banheiro Feminino - B1-2</t>
  </si>
  <si>
    <t>Banheiro Masculino - B1.3</t>
  </si>
  <si>
    <t>Sala Estudo Grupo - B1.5</t>
  </si>
  <si>
    <t>Sala Estudo Grupo - B1.6</t>
  </si>
  <si>
    <t>Sala Estudo Grupo - B1.7</t>
  </si>
  <si>
    <t>Sala Estudo Grupo - B1.8</t>
  </si>
  <si>
    <t>Sala Estudo Grupo - B1.9</t>
  </si>
  <si>
    <t>Sala Estudo Grupo - B1.10</t>
  </si>
  <si>
    <t>Sala Bibliotecários - B1.11</t>
  </si>
  <si>
    <t>Banheiro Masculino - B1.11.2</t>
  </si>
  <si>
    <t>Banheiro Feminino - B1.11.3</t>
  </si>
  <si>
    <t>Sala de Estudo Individual - B1.12</t>
  </si>
  <si>
    <t>Sala de Apoio Biblioteca - B1.13</t>
  </si>
  <si>
    <t>Sala de Apoio Biblioteca - B1.13.1</t>
  </si>
  <si>
    <t>Bloco C (Salas de Aulas/Lab)</t>
  </si>
  <si>
    <t>Sala de Aula - CT.1</t>
  </si>
  <si>
    <t>Sala de Aula - CT.2</t>
  </si>
  <si>
    <t>Sala de Aula - CT.3</t>
  </si>
  <si>
    <t>Sala de Aula - CT.4</t>
  </si>
  <si>
    <t>Lab. Inf. 1 - CT.5</t>
  </si>
  <si>
    <t>Lab. Inf. 2 - CT.6</t>
  </si>
  <si>
    <t>Laboratório - CT.7</t>
  </si>
  <si>
    <t>Laboratório - CT.7.1</t>
  </si>
  <si>
    <t>Laboratório - CT.7.2</t>
  </si>
  <si>
    <t>Ferramentaria -CT.11</t>
  </si>
  <si>
    <t>Banheiro Masculino - CT.8</t>
  </si>
  <si>
    <t>Banheiro Feminino - CT.10</t>
  </si>
  <si>
    <t>DML - CT.9</t>
  </si>
  <si>
    <t>Laboratório - CT.12</t>
  </si>
  <si>
    <t>Laboratório - CT.12.1</t>
  </si>
  <si>
    <t>Almoxarifado Eletromecânica - CT.14</t>
  </si>
  <si>
    <t>Laboratório - CT.13</t>
  </si>
  <si>
    <t>Laboratório - CT.15</t>
  </si>
  <si>
    <t>Laboratório - CT.16</t>
  </si>
  <si>
    <t>Área de Circulação</t>
  </si>
  <si>
    <t>Sala de Aula - C1.1</t>
  </si>
  <si>
    <t>Sala de Aula - C1.2</t>
  </si>
  <si>
    <t>Laboratório de pesquisas têxteis - C1.3</t>
  </si>
  <si>
    <t>Sala de Aula - C1.4</t>
  </si>
  <si>
    <t>Lab. Inf. 3 - C1.5</t>
  </si>
  <si>
    <t>Sala de Desenho - C1.6</t>
  </si>
  <si>
    <t>Lab. Inf. 4 - C1.7</t>
  </si>
  <si>
    <t>Sala Técnica - C1.8</t>
  </si>
  <si>
    <t>Laboratório de Projeto - C1.9</t>
  </si>
  <si>
    <t>Laboratório de Manualidades - C1.10</t>
  </si>
  <si>
    <t>Banheiro Masculino - C1.11</t>
  </si>
  <si>
    <t>Banheiro Feminino - C1.13</t>
  </si>
  <si>
    <t>DML - C1.12</t>
  </si>
  <si>
    <t>Ateliê de Confecção  - C1.14</t>
  </si>
  <si>
    <t>Ateliê de Confecção - C1.15</t>
  </si>
  <si>
    <t>Estudio Linfa - C1.16</t>
  </si>
  <si>
    <t>Sala Apoio Vestuário - C1.17</t>
  </si>
  <si>
    <t>Ateliê de Moulage - C1.18</t>
  </si>
  <si>
    <t>Laboratório de modelagem - C1.19</t>
  </si>
  <si>
    <t>Bloco D (Salas de Aulas/Lab)</t>
  </si>
  <si>
    <t>Sala de Aula - DT-1</t>
  </si>
  <si>
    <t>Sala de Aula - DT-2</t>
  </si>
  <si>
    <t>Sala de Aula - DT-3</t>
  </si>
  <si>
    <t>Sala de Aula - DT-4</t>
  </si>
  <si>
    <t>Sala de Aula - DT-5</t>
  </si>
  <si>
    <t>Sala de Aula - DT-6</t>
  </si>
  <si>
    <t>Laboratório de Biologia - DT-7</t>
  </si>
  <si>
    <t>Sala de Apoio Biologia - DT-7.1</t>
  </si>
  <si>
    <t>Laboratório de Química - DT-8</t>
  </si>
  <si>
    <t>Sala de Apoio Química - DT-8.1</t>
  </si>
  <si>
    <t>Banheiro Masculino - DT-9</t>
  </si>
  <si>
    <t>Banheiro Feminino - DT-11</t>
  </si>
  <si>
    <t>DML - DT-10</t>
  </si>
  <si>
    <t>Laboratório de Física - DT-12</t>
  </si>
  <si>
    <t>Sala de Apoio Física - DT-12.1</t>
  </si>
  <si>
    <t>Práticas de Ensino - DT-13</t>
  </si>
  <si>
    <t>Sala de Apoio Física - DT-13.1</t>
  </si>
  <si>
    <t>Laboratório de Física - DT-14</t>
  </si>
  <si>
    <t>Laboratório de Física - DT-15</t>
  </si>
  <si>
    <t>Sala de Aula - D1-1</t>
  </si>
  <si>
    <t>Sala de Aula - D1-2</t>
  </si>
  <si>
    <t>Sala de Aula - D1-3</t>
  </si>
  <si>
    <t>Sala de Aula - D1-4</t>
  </si>
  <si>
    <t>Sala de Aula - D1-5</t>
  </si>
  <si>
    <t>Sala de Aula - D1-6</t>
  </si>
  <si>
    <t>Sala Técnica - D1-7</t>
  </si>
  <si>
    <t>Anfiteatro - D1-8</t>
  </si>
  <si>
    <t>Anfiteatro - D1-9</t>
  </si>
  <si>
    <t>Banheiro Masculino - D1-10</t>
  </si>
  <si>
    <t>Banheiro Feminino - D1-12</t>
  </si>
  <si>
    <t>DML - D1-11</t>
  </si>
  <si>
    <t>Sala Informática - D1-13</t>
  </si>
  <si>
    <t>Sala Informática - D1-14</t>
  </si>
  <si>
    <t>Sala de Apoio - D1-14.1</t>
  </si>
  <si>
    <t>Sala de Apoio - D1-15</t>
  </si>
  <si>
    <t>Sala de Apoio - D1-15.1</t>
  </si>
  <si>
    <t>Laboratório - D1-16</t>
  </si>
  <si>
    <t>DataCenter - D1-16.1</t>
  </si>
  <si>
    <t>Laboratório - D1-17</t>
  </si>
  <si>
    <t>Bloco E (Ginásio)</t>
  </si>
  <si>
    <t xml:space="preserve">Banheiro Masculino Externo - E-2 </t>
  </si>
  <si>
    <t>Banheiro Feminino Externo - E-5</t>
  </si>
  <si>
    <t>DML - E-4</t>
  </si>
  <si>
    <t>Sala - E-11</t>
  </si>
  <si>
    <t>Sala - E-12</t>
  </si>
  <si>
    <t>Sala - E-12.1</t>
  </si>
  <si>
    <t>Sala - E-13</t>
  </si>
  <si>
    <t>Sala - E-13-1</t>
  </si>
  <si>
    <t>Sala - E-13.2</t>
  </si>
  <si>
    <t>Circulação interna</t>
  </si>
  <si>
    <t>DML - E-15</t>
  </si>
  <si>
    <t>Vestiário Feminino - E-16</t>
  </si>
  <si>
    <t>Vestiário Masculino - E-17</t>
  </si>
  <si>
    <t>Sala - E-18</t>
  </si>
  <si>
    <t>Sala Técnica - E-19</t>
  </si>
  <si>
    <t>Arquibancada</t>
  </si>
  <si>
    <t>Bloco F (Auditório)</t>
  </si>
  <si>
    <t>Hall de Entrada</t>
  </si>
  <si>
    <t xml:space="preserve">Banheiro Feminino - F-5 </t>
  </si>
  <si>
    <t>Banheiro Masculino - F-9</t>
  </si>
  <si>
    <t>Sala Técnica - F-7</t>
  </si>
  <si>
    <t>Platéia</t>
  </si>
  <si>
    <t>Sala de Apoio 1 - F-10</t>
  </si>
  <si>
    <t>Banheiro - F-10.1</t>
  </si>
  <si>
    <t>Sala de Apoio 2 - F-11</t>
  </si>
  <si>
    <t>Banheiro - F-11.1</t>
  </si>
  <si>
    <t>Container 1</t>
  </si>
  <si>
    <t>Espaço do Aluno</t>
  </si>
  <si>
    <t>Container 2</t>
  </si>
  <si>
    <t xml:space="preserve">TOTAL IFB - QUADRO RESUMO M² – VALOR MENSAL / GLOBAL DOS SERVIÇOS </t>
  </si>
  <si>
    <t>Quadro Resumo da Contratação (44h - Segunda à Sábado)</t>
  </si>
  <si>
    <t>OBSERVAÇÕES - FUNDAMENTAÇÃO LEGAL E MEMÓRIA DE CÁLCULO</t>
  </si>
  <si>
    <t>Soma de todos os encargos</t>
  </si>
  <si>
    <t>Soma de todos os Encargos Sociais do Módulo 2.2</t>
  </si>
  <si>
    <t>Soma dos valores de benefícios.</t>
  </si>
  <si>
    <t>Soma dos encargos e benefícios</t>
  </si>
  <si>
    <t>Soma dos indices</t>
  </si>
  <si>
    <t>somatório</t>
  </si>
  <si>
    <t>Somatório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</si>
</sst>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R$&quot;\ #,##0.00;[Red]\-&quot;R$&quot;\ #,##0.00"/>
    <numFmt numFmtId="164" formatCode="[$R$ -416]#,##0.00"/>
    <numFmt numFmtId="165" formatCode="d/m/yyyy"/>
    <numFmt numFmtId="166" formatCode="&quot;R$ &quot;#,##0.00_);[Red]&quot;(R$ &quot;#,##0.00\)"/>
    <numFmt numFmtId="167" formatCode="0.0%"/>
    <numFmt numFmtId="168" formatCode="_(&quot;R$ &quot;* #,##0.00_);_(&quot;R$ &quot;* \(#,##0.00\);_(&quot;R$ &quot;* \-??_);_(@_)"/>
    <numFmt numFmtId="169" formatCode="yyyy\-mm"/>
    <numFmt numFmtId="170" formatCode="#,##0.000"/>
  </numFmts>
  <fonts count="52">
    <font>
      <sz val="10"/>
      <color rgb="FF000000"/>
      <name val="Arial"/>
    </font>
    <font>
      <sz val="10"/>
      <name val="Arial"/>
      <family val="2"/>
    </font>
    <font>
      <b/>
      <sz val="9"/>
      <color theme="1"/>
      <name val="Arial"/>
      <family val="2"/>
    </font>
    <font>
      <b/>
      <sz val="9"/>
      <name val="Arial"/>
      <family val="2"/>
    </font>
    <font>
      <b/>
      <sz val="11"/>
      <color rgb="FF000000"/>
      <name val="Calibri"/>
      <family val="2"/>
    </font>
    <font>
      <sz val="9"/>
      <color theme="1"/>
      <name val="Arial"/>
      <family val="2"/>
    </font>
    <font>
      <b/>
      <sz val="12"/>
      <color theme="1"/>
      <name val="Arial"/>
      <family val="2"/>
    </font>
    <font>
      <b/>
      <sz val="11"/>
      <color theme="1"/>
      <name val="Arial"/>
      <family val="2"/>
    </font>
    <font>
      <b/>
      <sz val="22"/>
      <color theme="1"/>
      <name val="Arial"/>
      <family val="2"/>
    </font>
    <font>
      <b/>
      <sz val="10"/>
      <color rgb="FFFFFFFF"/>
      <name val="&quot;Times New Roman&quot;"/>
    </font>
    <font>
      <b/>
      <sz val="10"/>
      <color theme="0"/>
      <name val="&quot;Times New Roman&quot;"/>
    </font>
    <font>
      <b/>
      <sz val="10"/>
      <color rgb="FF000000"/>
      <name val="&quot;Times New Roman&quot;"/>
    </font>
    <font>
      <sz val="10"/>
      <color rgb="FF000000"/>
      <name val="&quot;Times New Roman&quot;"/>
    </font>
    <font>
      <sz val="12"/>
      <color rgb="FF000000"/>
      <name val="&quot;Times New Roman&quot;"/>
    </font>
    <font>
      <sz val="10"/>
      <color theme="1"/>
      <name val="Calibri"/>
      <family val="2"/>
    </font>
    <font>
      <b/>
      <sz val="12"/>
      <color rgb="FF000000"/>
      <name val="Docs-Calibri"/>
    </font>
    <font>
      <b/>
      <sz val="10"/>
      <color rgb="FFFFFFFF"/>
      <name val="Calibri"/>
      <family val="2"/>
    </font>
    <font>
      <b/>
      <sz val="10"/>
      <color theme="1"/>
      <name val="Calibri"/>
      <family val="2"/>
    </font>
    <font>
      <sz val="10"/>
      <color rgb="FFFFFFFF"/>
      <name val="Calibri"/>
      <family val="2"/>
    </font>
    <font>
      <sz val="10"/>
      <color rgb="FF000000"/>
      <name val="Calibri"/>
      <family val="2"/>
    </font>
    <font>
      <b/>
      <sz val="10"/>
      <color theme="1"/>
      <name val="Arial"/>
      <family val="2"/>
    </font>
    <font>
      <sz val="10"/>
      <color theme="1"/>
      <name val="Arial"/>
      <family val="2"/>
    </font>
    <font>
      <sz val="10"/>
      <color rgb="FF000000"/>
      <name val="Arial"/>
      <family val="2"/>
    </font>
    <font>
      <b/>
      <sz val="10"/>
      <color theme="1"/>
      <name val="Times New Roman"/>
      <family val="1"/>
    </font>
    <font>
      <sz val="10"/>
      <color theme="1"/>
      <name val="Times New Roman"/>
      <family val="1"/>
    </font>
    <font>
      <b/>
      <sz val="10"/>
      <color rgb="FF000000"/>
      <name val="Times New Roman"/>
      <family val="1"/>
    </font>
    <font>
      <sz val="11"/>
      <color rgb="FF000000"/>
      <name val="Liberation sans"/>
    </font>
    <font>
      <b/>
      <sz val="10"/>
      <name val="Times New Roman"/>
      <family val="1"/>
    </font>
    <font>
      <sz val="10"/>
      <color rgb="FF000000"/>
      <name val="Times New Roman"/>
      <family val="1"/>
    </font>
    <font>
      <b/>
      <sz val="10"/>
      <color rgb="FFFFFFFF"/>
      <name val="Times New Roman"/>
      <family val="1"/>
    </font>
    <font>
      <sz val="11"/>
      <color theme="1"/>
      <name val="&quot;Times New Roman&quot;"/>
    </font>
    <font>
      <b/>
      <sz val="10"/>
      <color rgb="FF000000"/>
      <name val="Arial"/>
      <family val="2"/>
    </font>
    <font>
      <b/>
      <sz val="10"/>
      <color rgb="FF000000"/>
      <name val="Arial"/>
      <family val="2"/>
    </font>
    <font>
      <b/>
      <sz val="11"/>
      <color rgb="FFFFFFFF"/>
      <name val="Calibri"/>
      <family val="2"/>
    </font>
    <font>
      <sz val="11"/>
      <color rgb="FFFFFFFF"/>
      <name val="Calibri"/>
      <family val="2"/>
    </font>
    <font>
      <b/>
      <sz val="11"/>
      <color rgb="FF000000"/>
      <name val="Inconsolata"/>
    </font>
    <font>
      <sz val="10"/>
      <color rgb="FFFFFFFF"/>
      <name val="&quot;Times New Roman&quot;"/>
    </font>
    <font>
      <sz val="10"/>
      <color theme="1"/>
      <name val="Calibri"/>
      <family val="2"/>
    </font>
    <font>
      <sz val="10"/>
      <color rgb="FF000000"/>
      <name val="Roboto"/>
    </font>
    <font>
      <sz val="10"/>
      <color rgb="FF000000"/>
      <name val="Calibri"/>
      <family val="2"/>
    </font>
    <font>
      <sz val="10"/>
      <color rgb="FF000000"/>
      <name val="Docs-Calibri"/>
    </font>
    <font>
      <sz val="10"/>
      <color rgb="FFFF0000"/>
      <name val="Arial"/>
      <family val="2"/>
    </font>
    <font>
      <b/>
      <u/>
      <sz val="10"/>
      <color rgb="FF000000"/>
      <name val="Times New Roman"/>
      <family val="1"/>
    </font>
    <font>
      <b/>
      <u/>
      <sz val="10"/>
      <color theme="1"/>
      <name val="Times New Roman"/>
      <family val="1"/>
    </font>
    <font>
      <sz val="11"/>
      <color theme="1"/>
      <name val="&quot;Times New Roman&quot;, serif"/>
    </font>
    <font>
      <b/>
      <sz val="11"/>
      <color theme="1"/>
      <name val="&quot;Times New Roman&quot;, serif"/>
    </font>
    <font>
      <b/>
      <sz val="10"/>
      <name val="Times New Roman"/>
      <family val="1"/>
    </font>
    <font>
      <sz val="10"/>
      <name val="Arial"/>
      <family val="2"/>
    </font>
    <font>
      <b/>
      <sz val="20"/>
      <color theme="1"/>
      <name val="Calibri"/>
      <family val="2"/>
    </font>
    <font>
      <sz val="8"/>
      <color theme="1"/>
      <name val="Arial"/>
      <family val="2"/>
    </font>
    <font>
      <b/>
      <sz val="8"/>
      <color theme="1"/>
      <name val="Arial"/>
      <family val="2"/>
    </font>
    <font>
      <u/>
      <sz val="8"/>
      <color rgb="FF0000FF"/>
      <name val="Arial"/>
      <family val="2"/>
    </font>
  </fonts>
  <fills count="35">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2F75B5"/>
        <bgColor rgb="FF2F75B5"/>
      </patternFill>
    </fill>
    <fill>
      <patternFill patternType="solid">
        <fgColor rgb="FFFFFF00"/>
        <bgColor rgb="FFFFFF00"/>
      </patternFill>
    </fill>
    <fill>
      <patternFill patternType="solid">
        <fgColor rgb="FFB7B7B7"/>
        <bgColor rgb="FFB7B7B7"/>
      </patternFill>
    </fill>
    <fill>
      <patternFill patternType="solid">
        <fgColor rgb="FFC0C0C0"/>
        <bgColor rgb="FFC0C0C0"/>
      </patternFill>
    </fill>
    <fill>
      <patternFill patternType="solid">
        <fgColor rgb="FFD9D9D9"/>
        <bgColor rgb="FFD9D9D9"/>
      </patternFill>
    </fill>
    <fill>
      <patternFill patternType="solid">
        <fgColor rgb="FF4285F4"/>
        <bgColor rgb="FF4285F4"/>
      </patternFill>
    </fill>
    <fill>
      <patternFill patternType="solid">
        <fgColor rgb="FF34A853"/>
        <bgColor rgb="FF34A853"/>
      </patternFill>
    </fill>
    <fill>
      <patternFill patternType="solid">
        <fgColor rgb="FF999999"/>
        <bgColor rgb="FF999999"/>
      </patternFill>
    </fill>
    <fill>
      <patternFill patternType="solid">
        <fgColor theme="0"/>
        <bgColor theme="0"/>
      </patternFill>
    </fill>
    <fill>
      <patternFill patternType="solid">
        <fgColor rgb="FFF3F3F3"/>
        <bgColor rgb="FFF3F3F3"/>
      </patternFill>
    </fill>
    <fill>
      <patternFill patternType="solid">
        <fgColor rgb="FFF2F2F2"/>
        <bgColor rgb="FFF2F2F2"/>
      </patternFill>
    </fill>
    <fill>
      <patternFill patternType="solid">
        <fgColor rgb="FF0070C0"/>
        <bgColor rgb="FF0070C0"/>
      </patternFill>
    </fill>
    <fill>
      <patternFill patternType="solid">
        <fgColor rgb="FFFCE5CD"/>
        <bgColor rgb="FFFCE5CD"/>
      </patternFill>
    </fill>
    <fill>
      <patternFill patternType="solid">
        <fgColor rgb="FFD9EAD3"/>
        <bgColor rgb="FFD9EAD3"/>
      </patternFill>
    </fill>
    <fill>
      <patternFill patternType="solid">
        <fgColor rgb="FFD0E0E3"/>
        <bgColor rgb="FFD0E0E3"/>
      </patternFill>
    </fill>
    <fill>
      <patternFill patternType="solid">
        <fgColor rgb="FFD9D2E9"/>
        <bgColor rgb="FFD9D2E9"/>
      </patternFill>
    </fill>
    <fill>
      <patternFill patternType="solid">
        <fgColor rgb="FFFFE599"/>
        <bgColor rgb="FFFFE599"/>
      </patternFill>
    </fill>
    <fill>
      <patternFill patternType="solid">
        <fgColor rgb="FF6FA8DC"/>
        <bgColor rgb="FF6FA8DC"/>
      </patternFill>
    </fill>
    <fill>
      <patternFill patternType="solid">
        <fgColor rgb="FFF7D7E7"/>
        <bgColor rgb="FFF7D7E7"/>
      </patternFill>
    </fill>
    <fill>
      <patternFill patternType="solid">
        <fgColor rgb="FFB6D7A8"/>
        <bgColor rgb="FFB6D7A8"/>
      </patternFill>
    </fill>
    <fill>
      <patternFill patternType="solid">
        <fgColor rgb="FF9FC5E8"/>
        <bgColor rgb="FF9FC5E8"/>
      </patternFill>
    </fill>
    <fill>
      <patternFill patternType="solid">
        <fgColor rgb="FFF9CB9C"/>
        <bgColor rgb="FFF9CB9C"/>
      </patternFill>
    </fill>
    <fill>
      <patternFill patternType="solid">
        <fgColor rgb="FF93C47D"/>
        <bgColor rgb="FF93C47D"/>
      </patternFill>
    </fill>
    <fill>
      <patternFill patternType="solid">
        <fgColor theme="0" tint="-0.34998626667073579"/>
        <bgColor rgb="FF4285F4"/>
      </patternFill>
    </fill>
    <fill>
      <patternFill patternType="solid">
        <fgColor theme="0" tint="-0.34998626667073579"/>
        <bgColor rgb="FFB7B7B7"/>
      </patternFill>
    </fill>
    <fill>
      <patternFill patternType="solid">
        <fgColor theme="0" tint="-0.34998626667073579"/>
        <bgColor indexed="64"/>
      </patternFill>
    </fill>
    <fill>
      <patternFill patternType="solid">
        <fgColor theme="0" tint="-0.34998626667073579"/>
        <bgColor rgb="FF34A853"/>
      </patternFill>
    </fill>
    <fill>
      <patternFill patternType="solid">
        <fgColor theme="0"/>
        <bgColor rgb="FF4285F4"/>
      </patternFill>
    </fill>
    <fill>
      <patternFill patternType="solid">
        <fgColor theme="0"/>
        <bgColor indexed="64"/>
      </patternFill>
    </fill>
    <fill>
      <patternFill patternType="solid">
        <fgColor theme="0" tint="-0.249977111117893"/>
        <bgColor rgb="FF4285F4"/>
      </patternFill>
    </fill>
    <fill>
      <patternFill patternType="solid">
        <fgColor theme="0" tint="-0.249977111117893"/>
        <bgColor indexed="64"/>
      </patternFill>
    </fill>
  </fills>
  <borders count="1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ck">
        <color rgb="FF000000"/>
      </left>
      <right/>
      <top style="thick">
        <color rgb="FF000000"/>
      </top>
      <bottom/>
      <diagonal/>
    </border>
    <border>
      <left/>
      <right/>
      <top style="thick">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right style="thin">
        <color rgb="FF000000"/>
      </right>
      <top/>
      <bottom/>
      <diagonal/>
    </border>
    <border>
      <left/>
      <right style="medium">
        <color rgb="FF000000"/>
      </right>
      <top/>
      <bottom/>
      <diagonal/>
    </border>
    <border>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bottom/>
      <diagonal/>
    </border>
    <border>
      <left style="thin">
        <color rgb="FF000000"/>
      </left>
      <right style="thick">
        <color rgb="FF000000"/>
      </right>
      <top/>
      <bottom/>
      <diagonal/>
    </border>
    <border>
      <left style="thick">
        <color rgb="FF000000"/>
      </left>
      <right/>
      <top/>
      <bottom/>
      <diagonal/>
    </border>
    <border>
      <left style="thick">
        <color rgb="FF000000"/>
      </left>
      <right/>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top style="thin">
        <color rgb="FF000000"/>
      </top>
      <bottom/>
      <diagonal/>
    </border>
    <border>
      <left/>
      <right style="thick">
        <color rgb="FF000000"/>
      </right>
      <top style="thin">
        <color rgb="FF000000"/>
      </top>
      <bottom/>
      <diagonal/>
    </border>
    <border>
      <left/>
      <right style="thick">
        <color rgb="FF000000"/>
      </right>
      <top/>
      <bottom/>
      <diagonal/>
    </border>
    <border>
      <left/>
      <right style="thick">
        <color rgb="FF000000"/>
      </right>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style="medium">
        <color rgb="FF000000"/>
      </top>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right/>
      <top style="medium">
        <color rgb="FF000000"/>
      </top>
      <bottom/>
      <diagonal/>
    </border>
    <border>
      <left style="thick">
        <color rgb="FF000000"/>
      </left>
      <right style="thick">
        <color rgb="FF000000"/>
      </right>
      <top/>
      <bottom style="thin">
        <color rgb="FF000000"/>
      </bottom>
      <diagonal/>
    </border>
    <border>
      <left style="thin">
        <color rgb="FF000000"/>
      </left>
      <right style="medium">
        <color rgb="FF000000"/>
      </right>
      <top style="medium">
        <color rgb="FF000000"/>
      </top>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diagonal/>
    </border>
    <border>
      <left style="thick">
        <color rgb="FF000000"/>
      </left>
      <right style="thick">
        <color rgb="FF000000"/>
      </right>
      <top/>
      <bottom/>
      <diagonal/>
    </border>
    <border>
      <left style="medium">
        <color rgb="FF000000"/>
      </left>
      <right/>
      <top style="thin">
        <color rgb="FF000000"/>
      </top>
      <bottom/>
      <diagonal/>
    </border>
    <border>
      <left style="thin">
        <color rgb="FF000000"/>
      </left>
      <right style="medium">
        <color rgb="FF000000"/>
      </right>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thick">
        <color rgb="FF000000"/>
      </left>
      <right style="thick">
        <color rgb="FF000000"/>
      </right>
      <top style="thick">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style="thin">
        <color rgb="FF000000"/>
      </right>
      <top style="dotted">
        <color rgb="FF000000"/>
      </top>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diagonal/>
    </border>
    <border>
      <left style="thin">
        <color rgb="FF000000"/>
      </left>
      <right/>
      <top style="dotted">
        <color rgb="FF000000"/>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dotted">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60">
    <xf numFmtId="0" fontId="0" fillId="0" borderId="0" xfId="0" applyFont="1" applyAlignment="1"/>
    <xf numFmtId="0" fontId="2" fillId="2" borderId="4" xfId="0" applyFont="1" applyFill="1" applyBorder="1" applyAlignment="1">
      <alignment horizontal="center"/>
    </xf>
    <xf numFmtId="0" fontId="2" fillId="2" borderId="5" xfId="0" applyFont="1" applyFill="1" applyBorder="1" applyAlignment="1">
      <alignment horizontal="center"/>
    </xf>
    <xf numFmtId="0" fontId="3" fillId="2" borderId="5" xfId="0" applyFont="1" applyFill="1" applyBorder="1" applyAlignment="1">
      <alignment horizontal="center"/>
    </xf>
    <xf numFmtId="0" fontId="5" fillId="2" borderId="5" xfId="0" applyFont="1" applyFill="1" applyBorder="1" applyAlignment="1">
      <alignment horizontal="center"/>
    </xf>
    <xf numFmtId="0" fontId="5" fillId="2" borderId="5" xfId="0" applyFont="1" applyFill="1" applyBorder="1" applyAlignment="1">
      <alignment horizontal="left"/>
    </xf>
    <xf numFmtId="0" fontId="5" fillId="2" borderId="5" xfId="0" applyFont="1" applyFill="1" applyBorder="1" applyAlignment="1">
      <alignment horizontal="center"/>
    </xf>
    <xf numFmtId="3" fontId="5" fillId="2" borderId="5" xfId="0" applyNumberFormat="1" applyFont="1" applyFill="1" applyBorder="1" applyAlignment="1">
      <alignment horizontal="center"/>
    </xf>
    <xf numFmtId="164" fontId="5" fillId="2" borderId="5" xfId="0" applyNumberFormat="1" applyFont="1" applyFill="1" applyBorder="1" applyAlignment="1">
      <alignment horizontal="center"/>
    </xf>
    <xf numFmtId="0" fontId="5" fillId="2" borderId="5" xfId="0" applyFont="1" applyFill="1" applyBorder="1" applyAlignment="1">
      <alignment horizontal="center"/>
    </xf>
    <xf numFmtId="0" fontId="2" fillId="2" borderId="0" xfId="0" applyFont="1" applyFill="1" applyAlignment="1">
      <alignment horizontal="center"/>
    </xf>
    <xf numFmtId="0" fontId="5" fillId="2" borderId="0" xfId="0" applyFont="1" applyFill="1" applyAlignment="1">
      <alignment horizontal="center"/>
    </xf>
    <xf numFmtId="0" fontId="9" fillId="2" borderId="0" xfId="0" applyFont="1" applyFill="1" applyAlignment="1">
      <alignment horizont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0" fontId="12" fillId="0" borderId="20" xfId="0" applyFont="1" applyBorder="1" applyAlignment="1"/>
    <xf numFmtId="3" fontId="12" fillId="0" borderId="20" xfId="0" applyNumberFormat="1" applyFont="1" applyBorder="1" applyAlignment="1">
      <alignment horizontal="center"/>
    </xf>
    <xf numFmtId="164" fontId="12" fillId="0" borderId="20" xfId="0" applyNumberFormat="1" applyFont="1" applyBorder="1" applyAlignment="1">
      <alignment horizontal="center"/>
    </xf>
    <xf numFmtId="4" fontId="12" fillId="0" borderId="20" xfId="0" applyNumberFormat="1" applyFont="1" applyBorder="1" applyAlignment="1">
      <alignment horizontal="center"/>
    </xf>
    <xf numFmtId="0" fontId="12" fillId="2" borderId="20" xfId="0" applyFont="1" applyFill="1" applyBorder="1" applyAlignment="1">
      <alignment horizontal="center" vertical="center"/>
    </xf>
    <xf numFmtId="164" fontId="12" fillId="2" borderId="20" xfId="0" applyNumberFormat="1" applyFont="1" applyFill="1" applyBorder="1" applyAlignment="1">
      <alignment horizontal="center" vertical="center"/>
    </xf>
    <xf numFmtId="0" fontId="12" fillId="2" borderId="0" xfId="0" applyFont="1" applyFill="1" applyAlignment="1">
      <alignment horizontal="center" vertical="center"/>
    </xf>
    <xf numFmtId="0" fontId="12" fillId="0" borderId="21" xfId="0" applyFont="1" applyBorder="1" applyAlignment="1"/>
    <xf numFmtId="3" fontId="12" fillId="0" borderId="21" xfId="0" applyNumberFormat="1" applyFont="1" applyBorder="1" applyAlignment="1">
      <alignment horizontal="center"/>
    </xf>
    <xf numFmtId="164" fontId="12" fillId="0" borderId="21" xfId="0" applyNumberFormat="1" applyFont="1" applyBorder="1" applyAlignment="1">
      <alignment horizontal="center"/>
    </xf>
    <xf numFmtId="4" fontId="12" fillId="0" borderId="21" xfId="0" applyNumberFormat="1" applyFont="1" applyBorder="1" applyAlignment="1">
      <alignment horizontal="center"/>
    </xf>
    <xf numFmtId="0" fontId="12" fillId="2" borderId="21" xfId="0" applyFont="1" applyFill="1" applyBorder="1" applyAlignment="1">
      <alignment horizontal="center" vertical="center"/>
    </xf>
    <xf numFmtId="164" fontId="12" fillId="2" borderId="21" xfId="0" applyNumberFormat="1" applyFont="1" applyFill="1" applyBorder="1" applyAlignment="1">
      <alignment horizontal="center" vertical="center"/>
    </xf>
    <xf numFmtId="0" fontId="12" fillId="0" borderId="21" xfId="0" applyFont="1" applyBorder="1" applyAlignment="1">
      <alignment horizontal="center"/>
    </xf>
    <xf numFmtId="0" fontId="12" fillId="0" borderId="23" xfId="0" applyFont="1" applyBorder="1" applyAlignment="1"/>
    <xf numFmtId="0" fontId="12" fillId="0" borderId="23" xfId="0" applyFont="1" applyBorder="1" applyAlignment="1">
      <alignment horizontal="center"/>
    </xf>
    <xf numFmtId="164" fontId="12" fillId="0" borderId="23" xfId="0" applyNumberFormat="1" applyFont="1" applyBorder="1" applyAlignment="1">
      <alignment horizontal="center"/>
    </xf>
    <xf numFmtId="4" fontId="12" fillId="0" borderId="23" xfId="0" applyNumberFormat="1" applyFont="1" applyBorder="1" applyAlignment="1">
      <alignment horizontal="center"/>
    </xf>
    <xf numFmtId="0" fontId="12" fillId="2" borderId="23" xfId="0" applyFont="1" applyFill="1" applyBorder="1" applyAlignment="1">
      <alignment horizontal="center" vertical="center"/>
    </xf>
    <xf numFmtId="164" fontId="12" fillId="2" borderId="23" xfId="0" applyNumberFormat="1" applyFont="1" applyFill="1" applyBorder="1" applyAlignment="1">
      <alignment horizontal="center" vertical="center"/>
    </xf>
    <xf numFmtId="164" fontId="12" fillId="2" borderId="18" xfId="0" applyNumberFormat="1" applyFont="1" applyFill="1" applyBorder="1" applyAlignment="1">
      <alignment horizontal="center" vertical="center"/>
    </xf>
    <xf numFmtId="4" fontId="12" fillId="0" borderId="4" xfId="0" applyNumberFormat="1" applyFont="1" applyBorder="1" applyAlignment="1">
      <alignment horizontal="center"/>
    </xf>
    <xf numFmtId="0" fontId="12" fillId="2" borderId="4" xfId="0" applyFont="1" applyFill="1" applyBorder="1" applyAlignment="1">
      <alignment horizontal="center" vertical="center"/>
    </xf>
    <xf numFmtId="164" fontId="12" fillId="2" borderId="4" xfId="0" applyNumberFormat="1" applyFont="1" applyFill="1" applyBorder="1" applyAlignment="1">
      <alignment horizontal="center" vertical="center"/>
    </xf>
    <xf numFmtId="3" fontId="12" fillId="0" borderId="23" xfId="0" applyNumberFormat="1" applyFont="1" applyBorder="1" applyAlignment="1">
      <alignment horizontal="center"/>
    </xf>
    <xf numFmtId="4" fontId="12" fillId="0" borderId="18" xfId="0" applyNumberFormat="1" applyFont="1" applyBorder="1" applyAlignment="1">
      <alignment horizontal="center"/>
    </xf>
    <xf numFmtId="0" fontId="12" fillId="2" borderId="6" xfId="0" applyFont="1" applyFill="1" applyBorder="1" applyAlignment="1">
      <alignment horizontal="center" vertical="center"/>
    </xf>
    <xf numFmtId="164" fontId="12" fillId="2" borderId="6" xfId="0" applyNumberFormat="1" applyFont="1" applyFill="1" applyBorder="1" applyAlignment="1">
      <alignment horizontal="center" vertical="center"/>
    </xf>
    <xf numFmtId="0" fontId="11" fillId="2" borderId="25" xfId="0" applyFont="1" applyFill="1" applyBorder="1" applyAlignment="1">
      <alignment horizontal="center" vertical="center"/>
    </xf>
    <xf numFmtId="0" fontId="12" fillId="2" borderId="26" xfId="0" applyFont="1" applyFill="1" applyBorder="1" applyAlignment="1"/>
    <xf numFmtId="3" fontId="12" fillId="2" borderId="26" xfId="0" applyNumberFormat="1" applyFont="1" applyFill="1" applyBorder="1" applyAlignment="1">
      <alignment horizontal="center"/>
    </xf>
    <xf numFmtId="164" fontId="12" fillId="2" borderId="26" xfId="0" applyNumberFormat="1" applyFont="1" applyFill="1" applyBorder="1" applyAlignment="1">
      <alignment horizontal="center"/>
    </xf>
    <xf numFmtId="4" fontId="12" fillId="0" borderId="26" xfId="0" applyNumberFormat="1" applyFont="1" applyBorder="1" applyAlignment="1">
      <alignment horizontal="center"/>
    </xf>
    <xf numFmtId="4" fontId="12" fillId="2" borderId="26" xfId="0" applyNumberFormat="1" applyFont="1" applyFill="1" applyBorder="1" applyAlignment="1">
      <alignment horizontal="center" vertical="center"/>
    </xf>
    <xf numFmtId="0" fontId="12" fillId="2" borderId="26" xfId="0" applyFont="1" applyFill="1" applyBorder="1" applyAlignment="1">
      <alignment horizontal="center" vertical="center"/>
    </xf>
    <xf numFmtId="164" fontId="12" fillId="2" borderId="26" xfId="0" applyNumberFormat="1" applyFont="1" applyFill="1" applyBorder="1" applyAlignment="1">
      <alignment horizontal="center" vertical="center"/>
    </xf>
    <xf numFmtId="0" fontId="11" fillId="0" borderId="27" xfId="0" applyFont="1" applyBorder="1" applyAlignment="1">
      <alignment horizontal="center" vertical="center" wrapText="1"/>
    </xf>
    <xf numFmtId="0" fontId="12" fillId="0" borderId="5" xfId="0" applyFont="1" applyBorder="1" applyAlignment="1"/>
    <xf numFmtId="3" fontId="12" fillId="0" borderId="4" xfId="0" applyNumberFormat="1" applyFont="1" applyBorder="1" applyAlignment="1">
      <alignment horizontal="center"/>
    </xf>
    <xf numFmtId="164" fontId="12" fillId="0" borderId="4" xfId="0" applyNumberFormat="1" applyFont="1" applyBorder="1" applyAlignment="1">
      <alignment horizontal="center"/>
    </xf>
    <xf numFmtId="4" fontId="12" fillId="2" borderId="4" xfId="0" applyNumberFormat="1" applyFont="1" applyFill="1" applyBorder="1" applyAlignment="1">
      <alignment horizontal="center" vertical="center"/>
    </xf>
    <xf numFmtId="4" fontId="9" fillId="4" borderId="21" xfId="0" applyNumberFormat="1" applyFont="1" applyFill="1" applyBorder="1" applyAlignment="1">
      <alignment horizontal="center" vertical="center"/>
    </xf>
    <xf numFmtId="164" fontId="9" fillId="4" borderId="21"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3" fontId="9" fillId="3" borderId="2" xfId="0" applyNumberFormat="1" applyFont="1" applyFill="1" applyBorder="1" applyAlignment="1">
      <alignment horizontal="center" vertical="center"/>
    </xf>
    <xf numFmtId="3" fontId="9" fillId="2" borderId="0" xfId="0" applyNumberFormat="1" applyFont="1" applyFill="1" applyAlignment="1">
      <alignment horizontal="center" vertical="center"/>
    </xf>
    <xf numFmtId="0" fontId="11" fillId="2" borderId="0" xfId="0" applyFont="1" applyFill="1" applyAlignment="1">
      <alignment horizontal="center" vertical="center"/>
    </xf>
    <xf numFmtId="0" fontId="13" fillId="2" borderId="0" xfId="0" applyFont="1" applyFill="1" applyAlignment="1"/>
    <xf numFmtId="0" fontId="12" fillId="2" borderId="0" xfId="0" applyFont="1" applyFill="1" applyAlignment="1">
      <alignment horizontal="center"/>
    </xf>
    <xf numFmtId="0" fontId="11" fillId="2" borderId="0" xfId="0" applyFont="1" applyFill="1" applyAlignment="1">
      <alignment horizontal="center"/>
    </xf>
    <xf numFmtId="0" fontId="14" fillId="2" borderId="0" xfId="0" applyFont="1" applyFill="1"/>
    <xf numFmtId="164" fontId="12" fillId="0" borderId="18" xfId="0" applyNumberFormat="1" applyFont="1" applyBorder="1" applyAlignment="1">
      <alignment horizontal="center"/>
    </xf>
    <xf numFmtId="164" fontId="12" fillId="0" borderId="26" xfId="0" applyNumberFormat="1" applyFont="1" applyBorder="1" applyAlignment="1">
      <alignment horizontal="center"/>
    </xf>
    <xf numFmtId="0" fontId="12" fillId="2" borderId="0" xfId="0" applyFont="1" applyFill="1" applyAlignment="1"/>
    <xf numFmtId="3" fontId="12" fillId="2" borderId="0" xfId="0" applyNumberFormat="1" applyFont="1" applyFill="1" applyAlignment="1">
      <alignment horizontal="center"/>
    </xf>
    <xf numFmtId="4" fontId="12" fillId="2" borderId="0" xfId="0" applyNumberFormat="1" applyFont="1" applyFill="1" applyAlignment="1">
      <alignment horizontal="center"/>
    </xf>
    <xf numFmtId="0" fontId="17" fillId="6" borderId="0" xfId="0" applyFont="1" applyFill="1"/>
    <xf numFmtId="0" fontId="18" fillId="4" borderId="21" xfId="0" applyFont="1" applyFill="1" applyBorder="1" applyAlignment="1"/>
    <xf numFmtId="0" fontId="18" fillId="4" borderId="21" xfId="0" applyFont="1" applyFill="1" applyBorder="1" applyAlignment="1">
      <alignment wrapText="1"/>
    </xf>
    <xf numFmtId="0" fontId="18" fillId="4" borderId="21" xfId="0" applyFont="1" applyFill="1" applyBorder="1" applyAlignment="1">
      <alignment horizontal="center" vertical="center" wrapText="1"/>
    </xf>
    <xf numFmtId="0" fontId="18" fillId="4" borderId="21" xfId="0" applyFont="1" applyFill="1" applyBorder="1" applyAlignment="1">
      <alignment horizontal="center" vertical="center"/>
    </xf>
    <xf numFmtId="0" fontId="14" fillId="0" borderId="21" xfId="0" applyFont="1" applyBorder="1" applyAlignment="1"/>
    <xf numFmtId="49" fontId="18" fillId="4" borderId="21" xfId="0" applyNumberFormat="1" applyFont="1" applyFill="1" applyBorder="1" applyAlignment="1">
      <alignment horizontal="center" vertical="center"/>
    </xf>
    <xf numFmtId="0" fontId="14" fillId="0" borderId="28" xfId="0" applyFont="1" applyBorder="1" applyAlignment="1">
      <alignment horizontal="center"/>
    </xf>
    <xf numFmtId="0" fontId="14" fillId="0" borderId="4" xfId="0" applyFont="1" applyBorder="1" applyAlignment="1">
      <alignment horizontal="center"/>
    </xf>
    <xf numFmtId="0" fontId="19" fillId="0" borderId="23" xfId="0" applyFont="1" applyBorder="1" applyAlignment="1">
      <alignment horizontal="center" vertical="center"/>
    </xf>
    <xf numFmtId="164" fontId="18" fillId="4" borderId="21" xfId="0" applyNumberFormat="1" applyFont="1" applyFill="1" applyBorder="1"/>
    <xf numFmtId="0" fontId="19" fillId="2" borderId="11" xfId="0" applyFont="1" applyFill="1" applyBorder="1" applyAlignment="1">
      <alignment horizontal="center" vertical="center"/>
    </xf>
    <xf numFmtId="4" fontId="19" fillId="0" borderId="4" xfId="0" applyNumberFormat="1" applyFont="1" applyBorder="1" applyAlignment="1">
      <alignment horizontal="center" vertical="center"/>
    </xf>
    <xf numFmtId="0" fontId="14" fillId="0" borderId="0" xfId="0" applyFont="1" applyAlignment="1"/>
    <xf numFmtId="164" fontId="18" fillId="4" borderId="21" xfId="0" applyNumberFormat="1" applyFont="1" applyFill="1" applyBorder="1" applyAlignment="1">
      <alignment horizontal="center"/>
    </xf>
    <xf numFmtId="0" fontId="17" fillId="7" borderId="0" xfId="0" applyFont="1" applyFill="1"/>
    <xf numFmtId="0" fontId="18" fillId="2" borderId="0" xfId="0" applyFont="1" applyFill="1" applyAlignment="1"/>
    <xf numFmtId="0" fontId="18" fillId="2" borderId="0" xfId="0" applyFont="1" applyFill="1" applyAlignment="1">
      <alignment wrapText="1"/>
    </xf>
    <xf numFmtId="0" fontId="14" fillId="2" borderId="0" xfId="0" applyFont="1" applyFill="1" applyAlignment="1"/>
    <xf numFmtId="0" fontId="14" fillId="2" borderId="0" xfId="0" applyFont="1" applyFill="1" applyAlignment="1">
      <alignment horizontal="center"/>
    </xf>
    <xf numFmtId="0" fontId="18" fillId="2" borderId="0" xfId="0" applyFont="1" applyFill="1"/>
    <xf numFmtId="0" fontId="14" fillId="0" borderId="0" xfId="0" applyFont="1" applyAlignment="1"/>
    <xf numFmtId="0" fontId="21" fillId="0" borderId="21" xfId="0" applyFont="1" applyBorder="1" applyAlignment="1">
      <alignment horizontal="center"/>
    </xf>
    <xf numFmtId="0" fontId="20" fillId="0" borderId="21" xfId="0" applyFont="1" applyBorder="1" applyAlignment="1">
      <alignment horizontal="center"/>
    </xf>
    <xf numFmtId="0" fontId="14" fillId="0" borderId="21" xfId="0" applyFont="1" applyBorder="1" applyAlignment="1"/>
    <xf numFmtId="4" fontId="21" fillId="0" borderId="21" xfId="0" applyNumberFormat="1" applyFont="1" applyBorder="1" applyAlignment="1">
      <alignment horizontal="right"/>
    </xf>
    <xf numFmtId="10" fontId="14" fillId="0" borderId="21" xfId="0" applyNumberFormat="1" applyFont="1" applyBorder="1" applyAlignment="1"/>
    <xf numFmtId="2" fontId="21" fillId="0" borderId="21" xfId="0" applyNumberFormat="1" applyFont="1" applyBorder="1" applyAlignment="1">
      <alignment horizontal="right"/>
    </xf>
    <xf numFmtId="2" fontId="14" fillId="0" borderId="0" xfId="0" applyNumberFormat="1" applyFont="1" applyAlignment="1"/>
    <xf numFmtId="4" fontId="20" fillId="0" borderId="21" xfId="0" applyNumberFormat="1" applyFont="1" applyBorder="1" applyAlignment="1">
      <alignment horizontal="right"/>
    </xf>
    <xf numFmtId="2" fontId="14" fillId="0" borderId="21" xfId="0" applyNumberFormat="1" applyFont="1" applyBorder="1" applyAlignment="1"/>
    <xf numFmtId="10" fontId="20" fillId="0" borderId="21" xfId="0" applyNumberFormat="1" applyFont="1" applyBorder="1" applyAlignment="1">
      <alignment horizontal="center"/>
    </xf>
    <xf numFmtId="2" fontId="20" fillId="0" borderId="21" xfId="0" applyNumberFormat="1" applyFont="1" applyBorder="1" applyAlignment="1">
      <alignment horizontal="right"/>
    </xf>
    <xf numFmtId="0" fontId="20" fillId="0" borderId="0" xfId="0" applyFont="1" applyAlignment="1"/>
    <xf numFmtId="2" fontId="20" fillId="0" borderId="0" xfId="0" applyNumberFormat="1" applyFont="1" applyAlignment="1">
      <alignment horizontal="right"/>
    </xf>
    <xf numFmtId="10" fontId="21" fillId="0" borderId="21" xfId="0" applyNumberFormat="1" applyFont="1" applyBorder="1" applyAlignment="1">
      <alignment horizontal="right"/>
    </xf>
    <xf numFmtId="2" fontId="21" fillId="0" borderId="21" xfId="0" applyNumberFormat="1" applyFont="1" applyBorder="1" applyAlignment="1">
      <alignment horizontal="right"/>
    </xf>
    <xf numFmtId="10" fontId="14" fillId="0" borderId="21" xfId="0" applyNumberFormat="1" applyFont="1" applyBorder="1" applyAlignment="1"/>
    <xf numFmtId="10" fontId="14" fillId="0" borderId="0" xfId="0" applyNumberFormat="1" applyFont="1" applyAlignment="1"/>
    <xf numFmtId="10" fontId="21" fillId="2" borderId="21" xfId="0" applyNumberFormat="1" applyFont="1" applyFill="1" applyBorder="1" applyAlignment="1">
      <alignment horizontal="right"/>
    </xf>
    <xf numFmtId="10" fontId="20" fillId="0" borderId="21" xfId="0" applyNumberFormat="1" applyFont="1" applyBorder="1" applyAlignment="1">
      <alignment horizontal="right"/>
    </xf>
    <xf numFmtId="0" fontId="20" fillId="2" borderId="21" xfId="0" applyFont="1" applyFill="1" applyBorder="1" applyAlignment="1">
      <alignment horizontal="center"/>
    </xf>
    <xf numFmtId="9" fontId="21" fillId="0" borderId="21" xfId="0" applyNumberFormat="1" applyFont="1" applyBorder="1" applyAlignment="1">
      <alignment horizontal="right"/>
    </xf>
    <xf numFmtId="4" fontId="21" fillId="0" borderId="21" xfId="0" applyNumberFormat="1" applyFont="1" applyBorder="1" applyAlignment="1">
      <alignment horizontal="center"/>
    </xf>
    <xf numFmtId="167" fontId="21" fillId="0" borderId="21" xfId="0" applyNumberFormat="1" applyFont="1" applyBorder="1" applyAlignment="1">
      <alignment horizontal="right"/>
    </xf>
    <xf numFmtId="10" fontId="20" fillId="0" borderId="0" xfId="0" applyNumberFormat="1" applyFont="1" applyAlignment="1">
      <alignment horizontal="right"/>
    </xf>
    <xf numFmtId="4" fontId="14" fillId="0" borderId="21" xfId="0" applyNumberFormat="1" applyFont="1" applyBorder="1" applyAlignment="1"/>
    <xf numFmtId="0" fontId="17" fillId="0" borderId="21" xfId="0" applyFont="1" applyBorder="1" applyAlignment="1">
      <alignment horizontal="center"/>
    </xf>
    <xf numFmtId="168" fontId="14" fillId="0" borderId="0" xfId="0" applyNumberFormat="1" applyFont="1" applyAlignment="1"/>
    <xf numFmtId="0" fontId="23" fillId="4" borderId="2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1" xfId="0" applyFont="1" applyFill="1" applyBorder="1" applyAlignment="1">
      <alignment horizontal="center" wrapText="1"/>
    </xf>
    <xf numFmtId="0" fontId="23" fillId="4" borderId="35" xfId="0" applyFont="1" applyFill="1" applyBorder="1" applyAlignment="1">
      <alignment horizontal="center" wrapText="1"/>
    </xf>
    <xf numFmtId="0" fontId="23" fillId="4" borderId="23" xfId="0" applyFont="1" applyFill="1" applyBorder="1" applyAlignment="1">
      <alignment horizontal="center" vertical="center" wrapText="1"/>
    </xf>
    <xf numFmtId="0" fontId="23" fillId="4" borderId="36" xfId="0" applyFont="1" applyFill="1" applyBorder="1" applyAlignment="1">
      <alignment horizontal="center" vertical="center" wrapText="1"/>
    </xf>
    <xf numFmtId="0" fontId="23" fillId="4" borderId="23" xfId="0" applyFont="1" applyFill="1" applyBorder="1" applyAlignment="1">
      <alignment horizontal="center" wrapText="1"/>
    </xf>
    <xf numFmtId="0" fontId="23" fillId="4" borderId="37" xfId="0" applyFont="1" applyFill="1" applyBorder="1" applyAlignment="1">
      <alignment horizontal="center" wrapText="1"/>
    </xf>
    <xf numFmtId="0" fontId="24" fillId="0" borderId="27" xfId="0" applyFont="1" applyBorder="1" applyAlignment="1">
      <alignment wrapText="1"/>
    </xf>
    <xf numFmtId="0" fontId="24" fillId="0" borderId="20" xfId="0" applyFont="1" applyBorder="1" applyAlignment="1">
      <alignment horizontal="center" vertical="center" wrapText="1"/>
    </xf>
    <xf numFmtId="164" fontId="24" fillId="0" borderId="20" xfId="0" applyNumberFormat="1" applyFont="1" applyBorder="1" applyAlignment="1">
      <alignment horizontal="right" wrapText="1"/>
    </xf>
    <xf numFmtId="164" fontId="24" fillId="0" borderId="39" xfId="0" applyNumberFormat="1" applyFont="1" applyBorder="1" applyAlignment="1">
      <alignment horizontal="right" wrapText="1"/>
    </xf>
    <xf numFmtId="0" fontId="24" fillId="0" borderId="41" xfId="0" applyFont="1" applyBorder="1" applyAlignment="1">
      <alignment wrapText="1"/>
    </xf>
    <xf numFmtId="0" fontId="24" fillId="0" borderId="21" xfId="0" applyFont="1" applyBorder="1" applyAlignment="1">
      <alignment horizontal="center" vertical="center" wrapText="1"/>
    </xf>
    <xf numFmtId="0" fontId="24" fillId="0" borderId="21" xfId="0" applyFont="1" applyBorder="1" applyAlignment="1">
      <alignment horizontal="center" vertical="center" wrapText="1"/>
    </xf>
    <xf numFmtId="164" fontId="24" fillId="0" borderId="21" xfId="0" applyNumberFormat="1" applyFont="1" applyBorder="1" applyAlignment="1">
      <alignment horizontal="right" wrapText="1"/>
    </xf>
    <xf numFmtId="164" fontId="24" fillId="0" borderId="35" xfId="0" applyNumberFormat="1" applyFont="1" applyBorder="1" applyAlignment="1">
      <alignment horizontal="right" wrapText="1"/>
    </xf>
    <xf numFmtId="0" fontId="23" fillId="0" borderId="41" xfId="0" applyFont="1" applyBorder="1" applyAlignment="1">
      <alignment wrapText="1"/>
    </xf>
    <xf numFmtId="0" fontId="24" fillId="0" borderId="42" xfId="0" applyFont="1" applyBorder="1" applyAlignment="1">
      <alignment wrapText="1"/>
    </xf>
    <xf numFmtId="0" fontId="24" fillId="0" borderId="18" xfId="0" applyFont="1" applyBorder="1" applyAlignment="1">
      <alignment horizontal="center" vertical="center" wrapText="1"/>
    </xf>
    <xf numFmtId="0" fontId="24" fillId="0" borderId="41" xfId="0" applyFont="1" applyBorder="1" applyAlignment="1"/>
    <xf numFmtId="0" fontId="24" fillId="0" borderId="21" xfId="0" applyFont="1" applyBorder="1" applyAlignment="1">
      <alignment horizontal="center" vertical="center"/>
    </xf>
    <xf numFmtId="164" fontId="24" fillId="4" borderId="35" xfId="0" applyNumberFormat="1" applyFont="1" applyFill="1" applyBorder="1" applyAlignment="1">
      <alignment horizontal="right" wrapText="1"/>
    </xf>
    <xf numFmtId="164" fontId="24" fillId="4" borderId="48" xfId="0" applyNumberFormat="1" applyFont="1" applyFill="1" applyBorder="1" applyAlignment="1">
      <alignment horizontal="right" wrapText="1"/>
    </xf>
    <xf numFmtId="0" fontId="24" fillId="2" borderId="0" xfId="0" applyFont="1" applyFill="1"/>
    <xf numFmtId="0" fontId="24" fillId="2" borderId="0" xfId="0" applyFont="1" applyFill="1" applyAlignment="1">
      <alignment horizontal="center" vertical="center" wrapText="1"/>
    </xf>
    <xf numFmtId="0" fontId="24" fillId="0" borderId="0" xfId="0" applyFont="1"/>
    <xf numFmtId="0" fontId="24" fillId="0" borderId="0" xfId="0" applyFont="1" applyAlignment="1">
      <alignment horizontal="center" wrapText="1"/>
    </xf>
    <xf numFmtId="0" fontId="24" fillId="0" borderId="21" xfId="0" applyFont="1" applyBorder="1" applyAlignment="1">
      <alignment horizontal="center" wrapText="1"/>
    </xf>
    <xf numFmtId="0" fontId="24" fillId="0" borderId="51" xfId="0" applyFont="1" applyBorder="1" applyAlignment="1">
      <alignment wrapText="1"/>
    </xf>
    <xf numFmtId="0" fontId="24" fillId="0" borderId="51" xfId="0" applyFont="1" applyBorder="1" applyAlignment="1">
      <alignment horizontal="center" vertical="center" wrapText="1"/>
    </xf>
    <xf numFmtId="164" fontId="24" fillId="0" borderId="20" xfId="0" applyNumberFormat="1" applyFont="1" applyBorder="1" applyAlignment="1">
      <alignment horizontal="right" vertical="center" wrapText="1"/>
    </xf>
    <xf numFmtId="164" fontId="24" fillId="0" borderId="39" xfId="0" applyNumberFormat="1" applyFont="1" applyBorder="1" applyAlignment="1">
      <alignment horizontal="right" vertical="center" wrapText="1"/>
    </xf>
    <xf numFmtId="0" fontId="24" fillId="0" borderId="3" xfId="0" applyFont="1" applyBorder="1" applyAlignment="1">
      <alignment wrapText="1"/>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164" fontId="24" fillId="0" borderId="4" xfId="0" applyNumberFormat="1" applyFont="1" applyBorder="1" applyAlignment="1">
      <alignment horizontal="right" vertical="center" wrapText="1"/>
    </xf>
    <xf numFmtId="164" fontId="24" fillId="0" borderId="35" xfId="0" applyNumberFormat="1" applyFont="1" applyBorder="1" applyAlignment="1">
      <alignment horizontal="right" vertical="center" wrapText="1"/>
    </xf>
    <xf numFmtId="0" fontId="24" fillId="0" borderId="3" xfId="0" applyFont="1" applyBorder="1" applyAlignment="1">
      <alignment horizontal="center" vertical="center" wrapText="1"/>
    </xf>
    <xf numFmtId="164" fontId="24" fillId="0" borderId="21" xfId="0" applyNumberFormat="1" applyFont="1" applyBorder="1" applyAlignment="1">
      <alignment horizontal="right" vertical="center" wrapText="1"/>
    </xf>
    <xf numFmtId="0" fontId="24" fillId="0" borderId="9" xfId="0" applyFont="1" applyBorder="1" applyAlignment="1">
      <alignment wrapText="1"/>
    </xf>
    <xf numFmtId="0" fontId="24" fillId="0" borderId="21" xfId="0" applyFont="1" applyBorder="1" applyAlignment="1">
      <alignment wrapText="1"/>
    </xf>
    <xf numFmtId="164" fontId="24" fillId="0" borderId="21" xfId="0" applyNumberFormat="1" applyFont="1" applyBorder="1" applyAlignment="1">
      <alignment horizontal="right" vertical="center" wrapText="1"/>
    </xf>
    <xf numFmtId="0" fontId="24" fillId="0" borderId="2" xfId="0" applyFont="1" applyBorder="1" applyAlignment="1"/>
    <xf numFmtId="0" fontId="26" fillId="0" borderId="0" xfId="0" applyFont="1" applyAlignment="1">
      <alignment vertical="center"/>
    </xf>
    <xf numFmtId="0" fontId="28" fillId="0" borderId="61"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64" xfId="0" applyFont="1" applyBorder="1" applyAlignment="1">
      <alignment horizontal="center" vertical="center" wrapText="1"/>
    </xf>
    <xf numFmtId="0" fontId="28" fillId="9" borderId="61" xfId="0" applyFont="1" applyFill="1" applyBorder="1" applyAlignment="1">
      <alignment horizontal="center" vertical="center" wrapText="1"/>
    </xf>
    <xf numFmtId="0" fontId="24" fillId="9" borderId="21" xfId="0" applyFont="1" applyFill="1" applyBorder="1" applyAlignment="1">
      <alignment horizontal="center" vertical="center" wrapText="1"/>
    </xf>
    <xf numFmtId="8" fontId="24" fillId="9" borderId="21" xfId="0" applyNumberFormat="1" applyFont="1" applyFill="1" applyBorder="1" applyAlignment="1">
      <alignment horizontal="center" vertical="center" wrapText="1"/>
    </xf>
    <xf numFmtId="0" fontId="28" fillId="9" borderId="64" xfId="0" applyFont="1" applyFill="1" applyBorder="1" applyAlignment="1">
      <alignment horizontal="center" vertical="center" wrapText="1"/>
    </xf>
    <xf numFmtId="0" fontId="28" fillId="0" borderId="18" xfId="0" applyFont="1" applyBorder="1" applyAlignment="1">
      <alignment horizontal="left" vertical="center" wrapText="1"/>
    </xf>
    <xf numFmtId="164" fontId="26" fillId="0" borderId="0" xfId="0" applyNumberFormat="1" applyFont="1" applyAlignment="1">
      <alignment vertical="center"/>
    </xf>
    <xf numFmtId="0" fontId="28" fillId="0" borderId="21" xfId="0" applyFont="1" applyBorder="1" applyAlignment="1">
      <alignment horizontal="left" vertical="center" wrapText="1"/>
    </xf>
    <xf numFmtId="0" fontId="28" fillId="0" borderId="64" xfId="0" applyFont="1" applyBorder="1" applyAlignment="1">
      <alignment horizontal="center" vertical="center" wrapText="1"/>
    </xf>
    <xf numFmtId="0" fontId="28" fillId="0" borderId="61" xfId="0" applyFont="1" applyBorder="1" applyAlignment="1">
      <alignment horizontal="center" vertical="center" wrapText="1"/>
    </xf>
    <xf numFmtId="0" fontId="24" fillId="0" borderId="18" xfId="0" applyFont="1" applyBorder="1" applyAlignment="1">
      <alignment horizontal="left" vertical="center" wrapText="1"/>
    </xf>
    <xf numFmtId="0" fontId="28" fillId="0" borderId="21" xfId="0" applyFont="1" applyBorder="1" applyAlignment="1">
      <alignment horizontal="left" vertical="center" wrapText="1"/>
    </xf>
    <xf numFmtId="0" fontId="25" fillId="2" borderId="18"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8" fillId="0" borderId="6" xfId="0" applyFont="1" applyBorder="1" applyAlignment="1">
      <alignment horizontal="left" vertical="center" wrapText="1"/>
    </xf>
    <xf numFmtId="0" fontId="28" fillId="2" borderId="21" xfId="0" applyFont="1" applyFill="1" applyBorder="1" applyAlignment="1">
      <alignment horizontal="left" vertical="center" wrapText="1"/>
    </xf>
    <xf numFmtId="0" fontId="28" fillId="2" borderId="64" xfId="0" applyFont="1" applyFill="1" applyBorder="1" applyAlignment="1">
      <alignment horizontal="center" vertical="center" wrapText="1"/>
    </xf>
    <xf numFmtId="0" fontId="23" fillId="0" borderId="18" xfId="0" applyFont="1" applyBorder="1" applyAlignment="1">
      <alignment horizontal="left" vertical="center" wrapText="1"/>
    </xf>
    <xf numFmtId="0" fontId="24" fillId="0" borderId="6" xfId="0" applyFont="1" applyBorder="1" applyAlignment="1">
      <alignment horizontal="left" vertical="center" wrapText="1"/>
    </xf>
    <xf numFmtId="0" fontId="24" fillId="0" borderId="4" xfId="0" applyFont="1" applyBorder="1" applyAlignment="1">
      <alignment horizontal="left" vertical="center" wrapText="1"/>
    </xf>
    <xf numFmtId="0" fontId="28" fillId="0" borderId="61" xfId="0" applyFont="1" applyBorder="1" applyAlignment="1">
      <alignment horizontal="center" vertical="center"/>
    </xf>
    <xf numFmtId="0" fontId="28" fillId="0" borderId="21" xfId="0" applyFont="1" applyBorder="1" applyAlignment="1">
      <alignment horizontal="left" vertical="center"/>
    </xf>
    <xf numFmtId="0" fontId="28" fillId="0" borderId="64" xfId="0" applyFont="1" applyBorder="1" applyAlignment="1">
      <alignment vertical="center"/>
    </xf>
    <xf numFmtId="0" fontId="28" fillId="2" borderId="21" xfId="0" applyFont="1" applyFill="1" applyBorder="1" applyAlignment="1">
      <alignment horizontal="left" vertical="center"/>
    </xf>
    <xf numFmtId="0" fontId="28" fillId="2" borderId="64" xfId="0" applyFont="1" applyFill="1" applyBorder="1" applyAlignment="1">
      <alignment vertical="center"/>
    </xf>
    <xf numFmtId="0" fontId="30" fillId="2" borderId="0" xfId="0" applyFont="1" applyFill="1" applyAlignment="1"/>
    <xf numFmtId="0" fontId="30" fillId="2" borderId="21" xfId="0" applyFont="1" applyFill="1" applyBorder="1" applyAlignment="1"/>
    <xf numFmtId="0" fontId="30" fillId="2" borderId="21" xfId="0" applyFont="1" applyFill="1" applyBorder="1" applyAlignment="1">
      <alignment wrapText="1"/>
    </xf>
    <xf numFmtId="0" fontId="30" fillId="0" borderId="21" xfId="0" applyFont="1" applyBorder="1" applyAlignment="1"/>
    <xf numFmtId="0" fontId="28" fillId="0" borderId="61" xfId="0" applyFont="1" applyBorder="1" applyAlignment="1">
      <alignment horizontal="center" vertical="center"/>
    </xf>
    <xf numFmtId="0" fontId="28" fillId="0" borderId="65" xfId="0" applyFont="1" applyBorder="1" applyAlignment="1">
      <alignment horizontal="center" vertical="center"/>
    </xf>
    <xf numFmtId="0" fontId="24" fillId="0" borderId="0" xfId="0" applyFont="1" applyAlignment="1">
      <alignment vertical="center"/>
    </xf>
    <xf numFmtId="0" fontId="24" fillId="0" borderId="41" xfId="0" applyFont="1" applyBorder="1" applyAlignment="1">
      <alignment horizontal="center" vertical="center" wrapText="1"/>
    </xf>
    <xf numFmtId="0" fontId="28" fillId="0" borderId="84" xfId="0" applyFont="1" applyBorder="1" applyAlignment="1">
      <alignment horizontal="center" vertical="center" wrapText="1"/>
    </xf>
    <xf numFmtId="0" fontId="28" fillId="10" borderId="84" xfId="0" applyFont="1" applyFill="1" applyBorder="1" applyAlignment="1">
      <alignment horizontal="center" vertical="center" wrapText="1"/>
    </xf>
    <xf numFmtId="0" fontId="25" fillId="6" borderId="3" xfId="0" applyFont="1" applyFill="1" applyBorder="1" applyAlignment="1">
      <alignment horizontal="center" vertical="center" wrapText="1"/>
    </xf>
    <xf numFmtId="164" fontId="29" fillId="11" borderId="21" xfId="0" applyNumberFormat="1" applyFont="1" applyFill="1" applyBorder="1" applyAlignment="1">
      <alignment horizontal="center" vertical="center" wrapText="1"/>
    </xf>
    <xf numFmtId="164" fontId="23" fillId="6" borderId="21" xfId="0" applyNumberFormat="1" applyFont="1" applyFill="1" applyBorder="1" applyAlignment="1">
      <alignment horizontal="center" vertical="center" wrapText="1"/>
    </xf>
    <xf numFmtId="164" fontId="23" fillId="6" borderId="35" xfId="0" applyNumberFormat="1" applyFont="1" applyFill="1" applyBorder="1" applyAlignment="1">
      <alignment horizontal="center" vertical="center" wrapText="1"/>
    </xf>
    <xf numFmtId="0" fontId="24" fillId="0" borderId="41" xfId="0" applyFont="1" applyBorder="1" applyAlignment="1">
      <alignment horizontal="center" vertical="center" wrapText="1"/>
    </xf>
    <xf numFmtId="0" fontId="28" fillId="12" borderId="84" xfId="0" applyFont="1" applyFill="1" applyBorder="1" applyAlignment="1">
      <alignment horizontal="center" vertical="center" wrapText="1"/>
    </xf>
    <xf numFmtId="0" fontId="28" fillId="13" borderId="84" xfId="0" applyFont="1" applyFill="1" applyBorder="1" applyAlignment="1">
      <alignment horizontal="center" vertical="center" wrapText="1"/>
    </xf>
    <xf numFmtId="0" fontId="24" fillId="12" borderId="84" xfId="0" applyFont="1" applyFill="1" applyBorder="1" applyAlignment="1">
      <alignment horizontal="center" vertical="center" wrapText="1"/>
    </xf>
    <xf numFmtId="0" fontId="24" fillId="13" borderId="84" xfId="0" applyFont="1" applyFill="1" applyBorder="1" applyAlignment="1">
      <alignment horizontal="center" vertical="center" wrapText="1"/>
    </xf>
    <xf numFmtId="0" fontId="28" fillId="0" borderId="4" xfId="0" applyFont="1" applyBorder="1" applyAlignment="1">
      <alignment horizontal="left" vertical="center" wrapText="1"/>
    </xf>
    <xf numFmtId="0" fontId="24" fillId="0" borderId="41" xfId="0" applyFont="1" applyBorder="1" applyAlignment="1">
      <alignment horizontal="center" vertical="center"/>
    </xf>
    <xf numFmtId="0" fontId="24" fillId="0" borderId="21" xfId="0" applyFont="1" applyBorder="1" applyAlignment="1">
      <alignment horizontal="left" vertical="center" wrapText="1"/>
    </xf>
    <xf numFmtId="0" fontId="24" fillId="0" borderId="64" xfId="0" applyFont="1" applyBorder="1" applyAlignment="1">
      <alignment horizontal="center" vertical="center"/>
    </xf>
    <xf numFmtId="0" fontId="24" fillId="12" borderId="84" xfId="0" applyFont="1" applyFill="1" applyBorder="1" applyAlignment="1">
      <alignment horizontal="center" vertical="center"/>
    </xf>
    <xf numFmtId="0" fontId="24" fillId="13" borderId="84" xfId="0" applyFont="1" applyFill="1" applyBorder="1" applyAlignment="1">
      <alignment horizontal="center" vertical="center"/>
    </xf>
    <xf numFmtId="0" fontId="24" fillId="0" borderId="21" xfId="0" applyFont="1" applyBorder="1" applyAlignment="1">
      <alignment vertical="center" wrapText="1"/>
    </xf>
    <xf numFmtId="0" fontId="24" fillId="0" borderId="0" xfId="0" applyFont="1" applyAlignment="1">
      <alignment vertical="center"/>
    </xf>
    <xf numFmtId="0" fontId="28" fillId="0" borderId="0" xfId="0" applyFont="1" applyAlignment="1">
      <alignment vertical="center"/>
    </xf>
    <xf numFmtId="0" fontId="28" fillId="0" borderId="41" xfId="0" applyFont="1" applyBorder="1" applyAlignment="1">
      <alignment horizontal="center" vertical="center" wrapText="1"/>
    </xf>
    <xf numFmtId="0" fontId="28" fillId="0" borderId="35" xfId="0" applyFont="1" applyBorder="1" applyAlignment="1">
      <alignment horizontal="center" vertical="center" wrapText="1"/>
    </xf>
    <xf numFmtId="0" fontId="24" fillId="2" borderId="84" xfId="0" applyFont="1" applyFill="1" applyBorder="1" applyAlignment="1">
      <alignment horizontal="center" vertical="center" wrapText="1"/>
    </xf>
    <xf numFmtId="0" fontId="24" fillId="2" borderId="84" xfId="0" applyFont="1" applyFill="1" applyBorder="1" applyAlignment="1">
      <alignment horizontal="center" vertical="center" wrapText="1"/>
    </xf>
    <xf numFmtId="8" fontId="24" fillId="0" borderId="21" xfId="0" applyNumberFormat="1" applyFont="1" applyBorder="1" applyAlignment="1">
      <alignment horizontal="center" vertical="center" wrapText="1"/>
    </xf>
    <xf numFmtId="8" fontId="28" fillId="0" borderId="64" xfId="0" applyNumberFormat="1" applyFont="1" applyBorder="1" applyAlignment="1">
      <alignment horizontal="center" vertical="center" wrapText="1"/>
    </xf>
    <xf numFmtId="0" fontId="23" fillId="0" borderId="6" xfId="0" applyFont="1" applyBorder="1" applyAlignment="1">
      <alignment horizontal="left" vertical="center" wrapText="1"/>
    </xf>
    <xf numFmtId="0" fontId="23" fillId="0" borderId="4" xfId="0" applyFont="1" applyBorder="1" applyAlignment="1">
      <alignment horizontal="left" vertical="center" wrapText="1"/>
    </xf>
    <xf numFmtId="0" fontId="28" fillId="0" borderId="41" xfId="0" applyFont="1" applyBorder="1" applyAlignment="1">
      <alignment horizontal="center" vertical="center"/>
    </xf>
    <xf numFmtId="0" fontId="28" fillId="0" borderId="35" xfId="0" applyFont="1" applyBorder="1" applyAlignment="1">
      <alignment horizontal="center" vertical="center"/>
    </xf>
    <xf numFmtId="0" fontId="28" fillId="0" borderId="84" xfId="0" applyFont="1" applyBorder="1" applyAlignment="1">
      <alignment horizontal="center" vertical="center"/>
    </xf>
    <xf numFmtId="0" fontId="28" fillId="13" borderId="84" xfId="0" applyFont="1" applyFill="1" applyBorder="1" applyAlignment="1">
      <alignment horizontal="center" vertical="center"/>
    </xf>
    <xf numFmtId="0" fontId="28" fillId="0" borderId="84" xfId="0" applyFont="1" applyBorder="1" applyAlignment="1">
      <alignment horizontal="center" vertical="center"/>
    </xf>
    <xf numFmtId="0" fontId="28" fillId="0" borderId="21" xfId="0" applyFont="1" applyBorder="1" applyAlignment="1">
      <alignment horizontal="center" vertical="center"/>
    </xf>
    <xf numFmtId="0" fontId="28" fillId="13" borderId="21" xfId="0" applyFont="1" applyFill="1" applyBorder="1" applyAlignment="1">
      <alignment horizontal="center" vertical="center"/>
    </xf>
    <xf numFmtId="0" fontId="28" fillId="0" borderId="93" xfId="0" applyFont="1" applyBorder="1" applyAlignment="1">
      <alignment horizontal="center" vertical="center"/>
    </xf>
    <xf numFmtId="0" fontId="28" fillId="0" borderId="23" xfId="0" applyFont="1" applyBorder="1" applyAlignment="1">
      <alignment horizontal="left" vertical="center" wrapText="1"/>
    </xf>
    <xf numFmtId="0" fontId="28" fillId="0" borderId="48" xfId="0" applyFont="1" applyBorder="1" applyAlignment="1">
      <alignment horizontal="center" vertical="center" wrapText="1"/>
    </xf>
    <xf numFmtId="0" fontId="12" fillId="0" borderId="104" xfId="0" applyFont="1" applyBorder="1" applyAlignment="1"/>
    <xf numFmtId="4" fontId="12" fillId="0" borderId="104" xfId="0" applyNumberFormat="1" applyFont="1" applyBorder="1" applyAlignment="1">
      <alignment horizontal="center"/>
    </xf>
    <xf numFmtId="3" fontId="12" fillId="0" borderId="104" xfId="0" applyNumberFormat="1" applyFont="1" applyBorder="1" applyAlignment="1">
      <alignment horizontal="center"/>
    </xf>
    <xf numFmtId="0" fontId="12" fillId="0" borderId="106" xfId="0" applyFont="1" applyBorder="1" applyAlignment="1">
      <alignment horizontal="center" vertical="center"/>
    </xf>
    <xf numFmtId="0" fontId="14" fillId="0" borderId="21" xfId="0" applyFont="1" applyBorder="1" applyAlignment="1">
      <alignment horizontal="center"/>
    </xf>
    <xf numFmtId="4" fontId="14" fillId="0" borderId="21" xfId="0" applyNumberFormat="1" applyFont="1" applyBorder="1" applyAlignment="1">
      <alignment horizontal="center"/>
    </xf>
    <xf numFmtId="0" fontId="14" fillId="0" borderId="21" xfId="0" applyFont="1" applyBorder="1" applyAlignment="1">
      <alignment horizontal="center"/>
    </xf>
    <xf numFmtId="0" fontId="11" fillId="0" borderId="61" xfId="0" applyFont="1" applyBorder="1" applyAlignment="1">
      <alignment horizontal="center" vertical="center"/>
    </xf>
    <xf numFmtId="170" fontId="11" fillId="0" borderId="21" xfId="0" applyNumberFormat="1" applyFont="1" applyBorder="1" applyAlignment="1">
      <alignment horizontal="center" vertical="center"/>
    </xf>
    <xf numFmtId="170" fontId="9" fillId="4" borderId="28" xfId="0" applyNumberFormat="1" applyFont="1" applyFill="1" applyBorder="1" applyAlignment="1">
      <alignment horizontal="center"/>
    </xf>
    <xf numFmtId="0" fontId="9" fillId="4" borderId="110" xfId="0" applyFont="1" applyFill="1" applyBorder="1" applyAlignment="1">
      <alignment horizontal="center"/>
    </xf>
    <xf numFmtId="0" fontId="14" fillId="4" borderId="21" xfId="0" applyFont="1" applyFill="1" applyBorder="1" applyAlignment="1">
      <alignment horizontal="center"/>
    </xf>
    <xf numFmtId="4" fontId="11" fillId="2" borderId="0" xfId="0" applyNumberFormat="1" applyFont="1" applyFill="1" applyAlignment="1">
      <alignment horizontal="center"/>
    </xf>
    <xf numFmtId="0" fontId="12" fillId="5" borderId="0" xfId="0" applyFont="1" applyFill="1" applyAlignment="1">
      <alignment horizontal="center"/>
    </xf>
    <xf numFmtId="0" fontId="11" fillId="5" borderId="0" xfId="0" applyFont="1" applyFill="1" applyAlignment="1">
      <alignment horizontal="right"/>
    </xf>
    <xf numFmtId="0" fontId="11" fillId="5" borderId="0" xfId="0" applyFont="1" applyFill="1" applyAlignment="1">
      <alignment horizontal="center"/>
    </xf>
    <xf numFmtId="170" fontId="14" fillId="0" borderId="0" xfId="0" applyNumberFormat="1" applyFont="1" applyAlignment="1"/>
    <xf numFmtId="0" fontId="16" fillId="4" borderId="61" xfId="0" applyFont="1" applyFill="1" applyBorder="1" applyAlignment="1">
      <alignment horizontal="center"/>
    </xf>
    <xf numFmtId="0" fontId="16" fillId="4" borderId="21" xfId="0" applyFont="1" applyFill="1" applyBorder="1" applyAlignment="1">
      <alignment horizontal="center"/>
    </xf>
    <xf numFmtId="0" fontId="16" fillId="4" borderId="64" xfId="0" applyFont="1" applyFill="1" applyBorder="1" applyAlignment="1">
      <alignment horizontal="center"/>
    </xf>
    <xf numFmtId="0" fontId="9" fillId="4" borderId="6" xfId="0" applyFont="1" applyFill="1" applyBorder="1" applyAlignment="1">
      <alignment horizontal="center"/>
    </xf>
    <xf numFmtId="0" fontId="9" fillId="4" borderId="32" xfId="0" applyFont="1" applyFill="1"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33" fillId="4" borderId="41" xfId="0" applyFont="1" applyFill="1" applyBorder="1" applyAlignment="1">
      <alignment horizontal="center"/>
    </xf>
    <xf numFmtId="0" fontId="33" fillId="4" borderId="21" xfId="0" applyFont="1" applyFill="1" applyBorder="1" applyAlignment="1">
      <alignment horizontal="center"/>
    </xf>
    <xf numFmtId="0" fontId="34" fillId="4" borderId="21" xfId="0" applyFont="1" applyFill="1" applyBorder="1" applyAlignment="1">
      <alignment wrapText="1"/>
    </xf>
    <xf numFmtId="0" fontId="34" fillId="4" borderId="35" xfId="0" applyFont="1" applyFill="1" applyBorder="1" applyAlignment="1">
      <alignment wrapText="1"/>
    </xf>
    <xf numFmtId="0" fontId="19" fillId="0" borderId="21"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left" vertical="center" wrapText="1"/>
    </xf>
    <xf numFmtId="4" fontId="19" fillId="14" borderId="3" xfId="0" applyNumberFormat="1" applyFont="1" applyFill="1" applyBorder="1" applyAlignment="1">
      <alignment horizontal="center" vertical="center"/>
    </xf>
    <xf numFmtId="0" fontId="19" fillId="14" borderId="3" xfId="0" applyFont="1" applyFill="1" applyBorder="1" applyAlignment="1">
      <alignment horizontal="center" vertical="center" wrapText="1"/>
    </xf>
    <xf numFmtId="0" fontId="14" fillId="0" borderId="64" xfId="0" applyFont="1" applyBorder="1" applyAlignment="1">
      <alignment horizontal="center"/>
    </xf>
    <xf numFmtId="0" fontId="19" fillId="2" borderId="21" xfId="0" applyFont="1" applyFill="1" applyBorder="1" applyAlignment="1">
      <alignment horizontal="center" vertical="center" wrapText="1"/>
    </xf>
    <xf numFmtId="4" fontId="19" fillId="14" borderId="3" xfId="0" applyNumberFormat="1" applyFont="1" applyFill="1" applyBorder="1" applyAlignment="1">
      <alignment horizontal="center" vertical="center" wrapText="1"/>
    </xf>
    <xf numFmtId="0" fontId="19" fillId="0" borderId="3" xfId="0" applyFont="1" applyBorder="1" applyAlignment="1">
      <alignment horizontal="center" vertical="center" wrapText="1"/>
    </xf>
    <xf numFmtId="0" fontId="14" fillId="0" borderId="41" xfId="0" applyFont="1" applyBorder="1" applyAlignment="1">
      <alignment horizontal="center" wrapText="1"/>
    </xf>
    <xf numFmtId="0" fontId="14" fillId="0" borderId="21" xfId="0" applyFont="1" applyBorder="1" applyAlignment="1">
      <alignment horizontal="center" vertical="center"/>
    </xf>
    <xf numFmtId="4" fontId="14" fillId="0" borderId="21" xfId="0" applyNumberFormat="1" applyFont="1" applyBorder="1" applyAlignment="1">
      <alignment horizontal="center"/>
    </xf>
    <xf numFmtId="0" fontId="14" fillId="0" borderId="35" xfId="0" applyFont="1" applyBorder="1" applyAlignment="1">
      <alignment horizont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left" vertical="center" wrapText="1"/>
    </xf>
    <xf numFmtId="4" fontId="19" fillId="14" borderId="5" xfId="0" applyNumberFormat="1" applyFont="1" applyFill="1" applyBorder="1" applyAlignment="1">
      <alignment horizontal="center" vertical="center"/>
    </xf>
    <xf numFmtId="0" fontId="19" fillId="14"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4" fontId="19" fillId="14" borderId="5" xfId="0" applyNumberFormat="1" applyFont="1" applyFill="1" applyBorder="1" applyAlignment="1">
      <alignment horizontal="center" vertical="center" wrapText="1"/>
    </xf>
    <xf numFmtId="0" fontId="19" fillId="0" borderId="5" xfId="0" applyFont="1" applyBorder="1" applyAlignment="1">
      <alignment horizontal="center" vertical="center" wrapText="1"/>
    </xf>
    <xf numFmtId="0" fontId="34" fillId="4" borderId="21" xfId="0" applyFont="1" applyFill="1" applyBorder="1" applyAlignment="1"/>
    <xf numFmtId="4" fontId="14" fillId="0" borderId="21" xfId="0" applyNumberFormat="1" applyFont="1" applyBorder="1" applyAlignment="1">
      <alignment horizontal="center" vertical="center"/>
    </xf>
    <xf numFmtId="0" fontId="16" fillId="15" borderId="22" xfId="0" applyFont="1" applyFill="1" applyBorder="1" applyAlignment="1">
      <alignment horizontal="center"/>
    </xf>
    <xf numFmtId="4" fontId="16" fillId="15" borderId="24" xfId="0" applyNumberFormat="1" applyFont="1" applyFill="1" applyBorder="1" applyAlignment="1">
      <alignment horizontal="center"/>
    </xf>
    <xf numFmtId="0" fontId="16" fillId="15" borderId="24" xfId="0" applyFont="1" applyFill="1" applyBorder="1" applyAlignment="1">
      <alignment horizontal="center"/>
    </xf>
    <xf numFmtId="0" fontId="16" fillId="15" borderId="116" xfId="0" applyFont="1" applyFill="1" applyBorder="1" applyAlignment="1">
      <alignment horizontal="center"/>
    </xf>
    <xf numFmtId="0" fontId="14" fillId="0" borderId="0" xfId="0" applyFont="1" applyAlignment="1">
      <alignment horizontal="center" wrapText="1"/>
    </xf>
    <xf numFmtId="0" fontId="14" fillId="0" borderId="0" xfId="0" applyFont="1" applyAlignment="1">
      <alignment horizontal="center"/>
    </xf>
    <xf numFmtId="0" fontId="14" fillId="0" borderId="0" xfId="0" applyFont="1" applyAlignment="1">
      <alignment horizontal="center"/>
    </xf>
    <xf numFmtId="0" fontId="19" fillId="0" borderId="4" xfId="0" applyFont="1" applyBorder="1" applyAlignment="1">
      <alignment horizontal="center" vertical="center" wrapText="1"/>
    </xf>
    <xf numFmtId="0" fontId="14" fillId="0" borderId="21" xfId="0" applyFont="1" applyBorder="1" applyAlignment="1">
      <alignment horizontal="center"/>
    </xf>
    <xf numFmtId="0" fontId="14" fillId="0" borderId="21" xfId="0" applyFont="1" applyBorder="1" applyAlignment="1">
      <alignment horizontal="center" wrapText="1"/>
    </xf>
    <xf numFmtId="0" fontId="33" fillId="2" borderId="0" xfId="0" applyFont="1" applyFill="1" applyAlignment="1">
      <alignment horizontal="center"/>
    </xf>
    <xf numFmtId="0" fontId="34" fillId="2" borderId="0" xfId="0" applyFont="1" applyFill="1" applyAlignment="1"/>
    <xf numFmtId="0" fontId="14" fillId="2" borderId="0" xfId="0" applyFont="1" applyFill="1" applyAlignment="1">
      <alignment horizontal="center"/>
    </xf>
    <xf numFmtId="0" fontId="9" fillId="4" borderId="61" xfId="0" applyFont="1" applyFill="1" applyBorder="1" applyAlignment="1">
      <alignment horizontal="center"/>
    </xf>
    <xf numFmtId="0" fontId="9" fillId="4" borderId="21" xfId="0" applyFont="1" applyFill="1" applyBorder="1" applyAlignment="1">
      <alignment horizontal="center"/>
    </xf>
    <xf numFmtId="0" fontId="14" fillId="0" borderId="117" xfId="0" applyFont="1" applyBorder="1" applyAlignment="1"/>
    <xf numFmtId="0" fontId="14" fillId="0" borderId="28" xfId="0" applyFont="1" applyBorder="1" applyAlignment="1">
      <alignment horizontal="center" vertical="center"/>
    </xf>
    <xf numFmtId="0" fontId="19" fillId="2" borderId="28" xfId="0" applyFont="1" applyFill="1" applyBorder="1" applyAlignment="1">
      <alignment horizontal="left" wrapText="1"/>
    </xf>
    <xf numFmtId="0" fontId="14" fillId="0" borderId="118" xfId="0" applyFont="1" applyBorder="1" applyAlignment="1">
      <alignment horizontal="center"/>
    </xf>
    <xf numFmtId="0" fontId="19" fillId="0" borderId="21" xfId="0" applyFont="1" applyBorder="1" applyAlignment="1">
      <alignment horizontal="center" vertical="center" wrapText="1"/>
    </xf>
    <xf numFmtId="4" fontId="19" fillId="14" borderId="21" xfId="0" applyNumberFormat="1" applyFont="1" applyFill="1" applyBorder="1" applyAlignment="1">
      <alignment horizontal="center" vertical="center" wrapText="1"/>
    </xf>
    <xf numFmtId="0" fontId="16" fillId="4" borderId="21" xfId="0" applyFont="1" applyFill="1" applyBorder="1" applyAlignment="1">
      <alignment horizontal="center"/>
    </xf>
    <xf numFmtId="4" fontId="16" fillId="4" borderId="21" xfId="0" applyNumberFormat="1" applyFont="1" applyFill="1" applyBorder="1" applyAlignment="1">
      <alignment horizontal="center"/>
    </xf>
    <xf numFmtId="0" fontId="16" fillId="4" borderId="21" xfId="0" applyFont="1" applyFill="1" applyBorder="1" applyAlignment="1">
      <alignment horizontal="center"/>
    </xf>
    <xf numFmtId="0" fontId="14" fillId="0" borderId="0" xfId="0" applyFont="1" applyAlignment="1">
      <alignment horizontal="left" wrapText="1"/>
    </xf>
    <xf numFmtId="0" fontId="14" fillId="0" borderId="0" xfId="0" applyFont="1" applyAlignment="1">
      <alignment horizontal="center"/>
    </xf>
    <xf numFmtId="0" fontId="12" fillId="0" borderId="119" xfId="0" applyFont="1" applyBorder="1" applyAlignment="1">
      <alignment horizontal="center" vertical="center"/>
    </xf>
    <xf numFmtId="0" fontId="19" fillId="0" borderId="6" xfId="0" applyFont="1" applyBorder="1" applyAlignment="1">
      <alignment horizontal="center" vertical="center"/>
    </xf>
    <xf numFmtId="0" fontId="19" fillId="0" borderId="32" xfId="0" applyFont="1" applyBorder="1" applyAlignment="1">
      <alignment horizontal="center" vertical="center"/>
    </xf>
    <xf numFmtId="0" fontId="19" fillId="0" borderId="32" xfId="0" applyFont="1" applyBorder="1" applyAlignment="1">
      <alignment horizontal="left" vertical="center" wrapText="1"/>
    </xf>
    <xf numFmtId="4" fontId="19" fillId="14" borderId="32" xfId="0" applyNumberFormat="1" applyFont="1" applyFill="1" applyBorder="1" applyAlignment="1">
      <alignment horizontal="center" vertical="center"/>
    </xf>
    <xf numFmtId="4" fontId="11" fillId="0" borderId="21" xfId="0" applyNumberFormat="1" applyFont="1" applyBorder="1" applyAlignment="1">
      <alignment horizontal="center" vertical="center"/>
    </xf>
    <xf numFmtId="4" fontId="9" fillId="4" borderId="28" xfId="0" applyNumberFormat="1" applyFont="1" applyFill="1" applyBorder="1" applyAlignment="1">
      <alignment horizontal="center"/>
    </xf>
    <xf numFmtId="0" fontId="9" fillId="4" borderId="118" xfId="0" applyFont="1" applyFill="1" applyBorder="1" applyAlignment="1">
      <alignment horizontal="center"/>
    </xf>
    <xf numFmtId="4" fontId="35" fillId="2" borderId="0" xfId="0" applyNumberFormat="1" applyFont="1" applyFill="1" applyAlignment="1">
      <alignment horizontal="left"/>
    </xf>
    <xf numFmtId="0" fontId="36" fillId="2" borderId="0" xfId="0" applyFont="1" applyFill="1" applyAlignment="1"/>
    <xf numFmtId="3" fontId="36" fillId="2" borderId="0" xfId="0" applyNumberFormat="1" applyFont="1" applyFill="1" applyAlignment="1">
      <alignment horizontal="center"/>
    </xf>
    <xf numFmtId="4" fontId="36" fillId="2" borderId="0" xfId="0" applyNumberFormat="1" applyFont="1" applyFill="1" applyAlignment="1">
      <alignment horizontal="center"/>
    </xf>
    <xf numFmtId="0" fontId="36" fillId="2" borderId="0" xfId="0" applyFont="1" applyFill="1" applyAlignment="1">
      <alignment horizontal="center" vertical="center"/>
    </xf>
    <xf numFmtId="0" fontId="36" fillId="2" borderId="0" xfId="0" applyFont="1" applyFill="1" applyAlignment="1">
      <alignment horizontal="center"/>
    </xf>
    <xf numFmtId="0" fontId="16" fillId="2" borderId="0" xfId="0" applyFont="1" applyFill="1" applyAlignment="1">
      <alignment horizontal="center"/>
    </xf>
    <xf numFmtId="0" fontId="16" fillId="2" borderId="0" xfId="0" applyFont="1" applyFill="1" applyAlignment="1">
      <alignment horizontal="center"/>
    </xf>
    <xf numFmtId="4" fontId="9" fillId="2" borderId="0" xfId="0" applyNumberFormat="1" applyFont="1" applyFill="1" applyAlignment="1">
      <alignment horizontal="center" vertical="center"/>
    </xf>
    <xf numFmtId="0" fontId="9" fillId="2" borderId="0" xfId="0" applyFont="1" applyFill="1" applyAlignment="1">
      <alignment horizontal="center"/>
    </xf>
    <xf numFmtId="4" fontId="9" fillId="2" borderId="0" xfId="0" applyNumberFormat="1" applyFont="1" applyFill="1" applyAlignment="1">
      <alignment horizontal="center"/>
    </xf>
    <xf numFmtId="0" fontId="19" fillId="2" borderId="5" xfId="0" applyFont="1" applyFill="1" applyBorder="1" applyAlignment="1">
      <alignment horizontal="left" vertical="center" wrapText="1"/>
    </xf>
    <xf numFmtId="0" fontId="19" fillId="0" borderId="0" xfId="0" applyFont="1" applyAlignment="1">
      <alignment horizontal="left" vertical="center" wrapText="1"/>
    </xf>
    <xf numFmtId="4" fontId="19" fillId="14" borderId="4" xfId="0" applyNumberFormat="1" applyFont="1" applyFill="1" applyBorder="1" applyAlignment="1">
      <alignment horizontal="center" vertical="center"/>
    </xf>
    <xf numFmtId="0" fontId="19" fillId="14" borderId="5" xfId="0" applyFont="1" applyFill="1" applyBorder="1" applyAlignment="1">
      <alignment horizontal="center" vertical="center" wrapText="1"/>
    </xf>
    <xf numFmtId="0" fontId="14" fillId="0" borderId="64" xfId="0" applyFont="1" applyBorder="1" applyAlignment="1">
      <alignment horizontal="center"/>
    </xf>
    <xf numFmtId="4" fontId="16" fillId="4" borderId="28" xfId="0" applyNumberFormat="1" applyFont="1" applyFill="1" applyBorder="1" applyAlignment="1">
      <alignment horizontal="center"/>
    </xf>
    <xf numFmtId="0" fontId="16" fillId="4" borderId="28" xfId="0" applyFont="1" applyFill="1" applyBorder="1" applyAlignment="1">
      <alignment horizontal="center"/>
    </xf>
    <xf numFmtId="0" fontId="16" fillId="4" borderId="118" xfId="0" applyFont="1" applyFill="1" applyBorder="1" applyAlignment="1">
      <alignment horizontal="center"/>
    </xf>
    <xf numFmtId="0" fontId="16" fillId="4" borderId="41" xfId="0" applyFont="1" applyFill="1" applyBorder="1" applyAlignment="1">
      <alignment horizontal="center"/>
    </xf>
    <xf numFmtId="0" fontId="16" fillId="4" borderId="35" xfId="0" applyFont="1" applyFill="1" applyBorder="1" applyAlignment="1">
      <alignment horizontal="center"/>
    </xf>
    <xf numFmtId="0" fontId="16" fillId="4" borderId="8" xfId="0" applyFont="1" applyFill="1" applyBorder="1" applyAlignment="1">
      <alignment horizontal="center"/>
    </xf>
    <xf numFmtId="0" fontId="16" fillId="4" borderId="18" xfId="0" applyFont="1" applyFill="1" applyBorder="1" applyAlignment="1">
      <alignment horizontal="center"/>
    </xf>
    <xf numFmtId="0" fontId="16" fillId="4" borderId="9" xfId="0" applyFont="1" applyFill="1" applyBorder="1" applyAlignment="1">
      <alignment horizontal="center"/>
    </xf>
    <xf numFmtId="0" fontId="14" fillId="0" borderId="41" xfId="0" applyFont="1" applyBorder="1" applyAlignment="1">
      <alignment horizontal="center" vertical="center" wrapText="1"/>
    </xf>
    <xf numFmtId="0" fontId="14" fillId="0" borderId="21" xfId="0" applyFont="1" applyBorder="1" applyAlignment="1">
      <alignment horizontal="center" vertical="center" wrapText="1"/>
    </xf>
    <xf numFmtId="4" fontId="14" fillId="0" borderId="21" xfId="0" applyNumberFormat="1" applyFont="1" applyBorder="1" applyAlignment="1"/>
    <xf numFmtId="0" fontId="14" fillId="0" borderId="21" xfId="0" applyFont="1" applyBorder="1" applyAlignment="1">
      <alignment horizontal="left" wrapText="1"/>
    </xf>
    <xf numFmtId="3" fontId="14" fillId="0" borderId="21" xfId="0" applyNumberFormat="1" applyFont="1" applyBorder="1" applyAlignment="1">
      <alignment horizontal="center"/>
    </xf>
    <xf numFmtId="0" fontId="16" fillId="4" borderId="18" xfId="0" applyFont="1" applyFill="1" applyBorder="1" applyAlignment="1">
      <alignment horizontal="center"/>
    </xf>
    <xf numFmtId="3" fontId="16" fillId="4" borderId="18" xfId="0" applyNumberFormat="1" applyFont="1" applyFill="1" applyBorder="1" applyAlignment="1">
      <alignment horizontal="center"/>
    </xf>
    <xf numFmtId="0" fontId="16" fillId="4" borderId="18" xfId="0" applyFont="1" applyFill="1" applyBorder="1" applyAlignment="1">
      <alignment horizontal="center"/>
    </xf>
    <xf numFmtId="0" fontId="16" fillId="15" borderId="93" xfId="0" applyFont="1" applyFill="1" applyBorder="1" applyAlignment="1">
      <alignment horizontal="center"/>
    </xf>
    <xf numFmtId="0" fontId="16" fillId="15" borderId="23" xfId="0" applyFont="1" applyFill="1" applyBorder="1" applyAlignment="1">
      <alignment horizontal="center"/>
    </xf>
    <xf numFmtId="0" fontId="16" fillId="15" borderId="48" xfId="0" applyFont="1" applyFill="1" applyBorder="1" applyAlignment="1">
      <alignment horizontal="center"/>
    </xf>
    <xf numFmtId="4" fontId="37" fillId="0" borderId="0" xfId="0" applyNumberFormat="1" applyFont="1" applyAlignment="1"/>
    <xf numFmtId="0" fontId="38" fillId="2" borderId="0" xfId="0" applyFont="1" applyFill="1" applyAlignment="1">
      <alignment horizontal="center"/>
    </xf>
    <xf numFmtId="0" fontId="14" fillId="0" borderId="41" xfId="0" applyFont="1" applyBorder="1" applyAlignment="1">
      <alignment horizontal="center"/>
    </xf>
    <xf numFmtId="0" fontId="37" fillId="0" borderId="52" xfId="0" applyFont="1" applyBorder="1" applyAlignment="1">
      <alignment horizontal="center"/>
    </xf>
    <xf numFmtId="0" fontId="14" fillId="0" borderId="42" xfId="0" applyFont="1" applyBorder="1" applyAlignment="1">
      <alignment horizontal="center" vertical="center" wrapText="1"/>
    </xf>
    <xf numFmtId="0" fontId="14" fillId="0" borderId="18" xfId="0" applyFont="1" applyBorder="1" applyAlignment="1">
      <alignment horizontal="center" vertical="center" wrapText="1"/>
    </xf>
    <xf numFmtId="4" fontId="14" fillId="0" borderId="18" xfId="0" applyNumberFormat="1" applyFont="1" applyBorder="1" applyAlignment="1"/>
    <xf numFmtId="0" fontId="14" fillId="0" borderId="18" xfId="0" applyFont="1" applyBorder="1" applyAlignment="1">
      <alignment horizontal="center" wrapText="1"/>
    </xf>
    <xf numFmtId="0" fontId="14" fillId="0" borderId="18" xfId="0" applyFont="1" applyBorder="1" applyAlignment="1">
      <alignment horizontal="center"/>
    </xf>
    <xf numFmtId="0" fontId="14" fillId="0" borderId="37" xfId="0" applyFont="1" applyBorder="1" applyAlignment="1">
      <alignment horizontal="center"/>
    </xf>
    <xf numFmtId="4" fontId="16" fillId="4" borderId="23" xfId="0" applyNumberFormat="1" applyFont="1" applyFill="1" applyBorder="1" applyAlignment="1">
      <alignment horizontal="center"/>
    </xf>
    <xf numFmtId="0" fontId="16" fillId="4" borderId="23" xfId="0" applyFont="1" applyFill="1" applyBorder="1" applyAlignment="1">
      <alignment horizontal="center"/>
    </xf>
    <xf numFmtId="0" fontId="16" fillId="4" borderId="48" xfId="0" applyFont="1" applyFill="1" applyBorder="1" applyAlignment="1">
      <alignment horizontal="center"/>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wrapText="1"/>
    </xf>
    <xf numFmtId="0" fontId="39" fillId="2" borderId="21" xfId="0" applyFont="1" applyFill="1" applyBorder="1" applyAlignment="1">
      <alignment wrapText="1"/>
    </xf>
    <xf numFmtId="0" fontId="39" fillId="2" borderId="21" xfId="0" applyFont="1" applyFill="1" applyBorder="1" applyAlignment="1">
      <alignment horizontal="center" wrapText="1"/>
    </xf>
    <xf numFmtId="0" fontId="39" fillId="2" borderId="21" xfId="0" applyFont="1" applyFill="1" applyBorder="1" applyAlignment="1">
      <alignment horizontal="center"/>
    </xf>
    <xf numFmtId="0" fontId="39" fillId="2" borderId="21" xfId="0" applyFont="1" applyFill="1" applyBorder="1" applyAlignment="1">
      <alignment horizontal="left" wrapText="1"/>
    </xf>
    <xf numFmtId="4" fontId="39" fillId="2" borderId="21" xfId="0" applyNumberFormat="1" applyFont="1" applyFill="1" applyBorder="1" applyAlignment="1">
      <alignment horizontal="center"/>
    </xf>
    <xf numFmtId="0" fontId="39" fillId="2" borderId="18" xfId="0" applyFont="1" applyFill="1" applyBorder="1" applyAlignment="1">
      <alignment horizontal="left" wrapText="1"/>
    </xf>
    <xf numFmtId="0" fontId="39" fillId="2" borderId="18" xfId="0" applyFont="1" applyFill="1" applyBorder="1" applyAlignment="1">
      <alignment horizontal="center"/>
    </xf>
    <xf numFmtId="0" fontId="14" fillId="0" borderId="18" xfId="0" applyFont="1" applyBorder="1" applyAlignment="1">
      <alignment horizontal="center"/>
    </xf>
    <xf numFmtId="0" fontId="13" fillId="2" borderId="0" xfId="0" applyFont="1" applyFill="1" applyAlignment="1">
      <alignment horizontal="left"/>
    </xf>
    <xf numFmtId="49" fontId="19" fillId="0" borderId="5" xfId="0" applyNumberFormat="1" applyFont="1" applyBorder="1" applyAlignment="1">
      <alignment horizontal="left" vertical="center" wrapText="1"/>
    </xf>
    <xf numFmtId="0" fontId="14" fillId="2" borderId="0" xfId="0" applyFont="1" applyFill="1" applyAlignment="1">
      <alignment horizontal="center" wrapText="1"/>
    </xf>
    <xf numFmtId="0" fontId="14" fillId="0" borderId="18" xfId="0" applyFont="1" applyBorder="1" applyAlignment="1">
      <alignment horizontal="left" wrapText="1"/>
    </xf>
    <xf numFmtId="4" fontId="14" fillId="0" borderId="18" xfId="0" applyNumberFormat="1" applyFont="1" applyBorder="1" applyAlignment="1">
      <alignment horizontal="center"/>
    </xf>
    <xf numFmtId="0" fontId="14" fillId="2" borderId="21" xfId="0" applyFont="1" applyFill="1" applyBorder="1" applyAlignment="1"/>
    <xf numFmtId="4" fontId="36" fillId="2" borderId="0" xfId="0" applyNumberFormat="1" applyFont="1" applyFill="1" applyAlignment="1">
      <alignment horizontal="center" vertical="center"/>
    </xf>
    <xf numFmtId="0" fontId="14" fillId="0" borderId="35" xfId="0" applyFont="1" applyBorder="1" applyAlignment="1">
      <alignment horizontal="center"/>
    </xf>
    <xf numFmtId="0" fontId="19" fillId="0" borderId="21" xfId="0" applyFont="1" applyBorder="1" applyAlignment="1">
      <alignment horizontal="right"/>
    </xf>
    <xf numFmtId="49" fontId="19" fillId="0" borderId="0" xfId="0" applyNumberFormat="1" applyFont="1" applyAlignment="1">
      <alignment horizontal="left" vertical="center" wrapText="1"/>
    </xf>
    <xf numFmtId="0" fontId="19" fillId="0" borderId="0" xfId="0" applyFont="1" applyAlignment="1">
      <alignment horizontal="right"/>
    </xf>
    <xf numFmtId="0" fontId="14" fillId="16" borderId="61" xfId="0" applyFont="1" applyFill="1" applyBorder="1" applyAlignment="1">
      <alignment horizontal="center" vertical="center" wrapText="1"/>
    </xf>
    <xf numFmtId="0" fontId="14" fillId="16" borderId="21" xfId="0" applyFont="1" applyFill="1" applyBorder="1" applyAlignment="1">
      <alignment horizontal="center" vertical="center" wrapText="1"/>
    </xf>
    <xf numFmtId="4" fontId="14" fillId="0" borderId="21" xfId="0" applyNumberFormat="1" applyFont="1" applyBorder="1" applyAlignment="1">
      <alignment horizontal="center" vertical="center" wrapText="1"/>
    </xf>
    <xf numFmtId="0" fontId="14" fillId="2" borderId="0" xfId="0" applyFont="1" applyFill="1" applyAlignment="1">
      <alignment horizontal="center" vertical="center" wrapText="1"/>
    </xf>
    <xf numFmtId="0" fontId="14" fillId="2" borderId="0" xfId="0" applyFont="1" applyFill="1" applyAlignment="1">
      <alignment horizontal="center" vertical="center" wrapText="1"/>
    </xf>
    <xf numFmtId="0" fontId="14" fillId="2" borderId="0" xfId="0" applyFont="1" applyFill="1" applyAlignment="1">
      <alignment horizontal="center" vertical="center" wrapText="1"/>
    </xf>
    <xf numFmtId="0" fontId="14" fillId="17" borderId="61" xfId="0" applyFont="1" applyFill="1" applyBorder="1" applyAlignment="1">
      <alignment horizontal="center" vertical="center" wrapText="1"/>
    </xf>
    <xf numFmtId="0" fontId="14" fillId="17" borderId="21" xfId="0" applyFont="1" applyFill="1" applyBorder="1" applyAlignment="1">
      <alignment horizontal="center" vertical="center" wrapText="1"/>
    </xf>
    <xf numFmtId="0" fontId="11" fillId="2" borderId="0" xfId="0" applyFont="1" applyFill="1" applyAlignment="1">
      <alignment horizontal="right" vertical="center"/>
    </xf>
    <xf numFmtId="0" fontId="40" fillId="0" borderId="0" xfId="0" applyFont="1" applyAlignment="1">
      <alignment horizontal="center" wrapText="1"/>
    </xf>
    <xf numFmtId="0" fontId="14" fillId="18" borderId="61" xfId="0" applyFont="1" applyFill="1" applyBorder="1" applyAlignment="1">
      <alignment horizontal="center" vertical="center" wrapText="1"/>
    </xf>
    <xf numFmtId="0" fontId="14" fillId="18" borderId="21" xfId="0" applyFont="1" applyFill="1" applyBorder="1" applyAlignment="1">
      <alignment horizontal="center" vertical="center" wrapText="1"/>
    </xf>
    <xf numFmtId="0" fontId="11" fillId="2" borderId="0" xfId="0" applyFont="1" applyFill="1" applyAlignment="1">
      <alignment horizontal="center" vertical="center" wrapText="1"/>
    </xf>
    <xf numFmtId="0" fontId="14" fillId="19" borderId="61" xfId="0" applyFont="1" applyFill="1" applyBorder="1" applyAlignment="1">
      <alignment horizontal="center" vertical="center" wrapText="1"/>
    </xf>
    <xf numFmtId="0" fontId="14" fillId="19" borderId="21" xfId="0" applyFont="1" applyFill="1" applyBorder="1" applyAlignment="1">
      <alignment horizontal="center" vertical="center" wrapText="1"/>
    </xf>
    <xf numFmtId="0" fontId="14" fillId="20" borderId="61" xfId="0" applyFont="1" applyFill="1" applyBorder="1" applyAlignment="1">
      <alignment horizontal="center" vertical="center" wrapText="1"/>
    </xf>
    <xf numFmtId="0" fontId="14" fillId="20" borderId="21" xfId="0" applyFont="1" applyFill="1" applyBorder="1" applyAlignment="1">
      <alignment horizontal="center" vertical="center" wrapText="1"/>
    </xf>
    <xf numFmtId="0" fontId="14" fillId="21" borderId="61" xfId="0" applyFont="1" applyFill="1" applyBorder="1" applyAlignment="1">
      <alignment horizontal="center" vertical="center" wrapText="1"/>
    </xf>
    <xf numFmtId="0" fontId="14" fillId="21" borderId="21" xfId="0" applyFont="1" applyFill="1" applyBorder="1" applyAlignment="1">
      <alignment horizontal="center" vertical="center" wrapText="1"/>
    </xf>
    <xf numFmtId="0" fontId="14" fillId="22" borderId="61" xfId="0" applyFont="1" applyFill="1" applyBorder="1" applyAlignment="1">
      <alignment horizontal="center" vertical="center" wrapText="1"/>
    </xf>
    <xf numFmtId="0" fontId="14" fillId="22" borderId="21" xfId="0" applyFont="1" applyFill="1" applyBorder="1" applyAlignment="1">
      <alignment horizontal="center" vertical="center" wrapText="1"/>
    </xf>
    <xf numFmtId="0" fontId="14" fillId="23" borderId="61" xfId="0" applyFont="1" applyFill="1" applyBorder="1" applyAlignment="1">
      <alignment horizontal="center" vertical="center" wrapText="1"/>
    </xf>
    <xf numFmtId="0" fontId="14" fillId="23" borderId="21" xfId="0" applyFont="1" applyFill="1" applyBorder="1" applyAlignment="1">
      <alignment horizontal="center" vertical="center" wrapText="1"/>
    </xf>
    <xf numFmtId="0" fontId="14" fillId="24" borderId="61" xfId="0" applyFont="1" applyFill="1" applyBorder="1" applyAlignment="1">
      <alignment horizontal="center" vertical="center" wrapText="1"/>
    </xf>
    <xf numFmtId="0" fontId="14" fillId="24" borderId="21" xfId="0" applyFont="1" applyFill="1" applyBorder="1" applyAlignment="1">
      <alignment horizontal="center" vertical="center" wrapText="1"/>
    </xf>
    <xf numFmtId="0" fontId="14" fillId="25" borderId="61" xfId="0" applyFont="1" applyFill="1" applyBorder="1" applyAlignment="1">
      <alignment horizontal="center" vertical="center" wrapText="1"/>
    </xf>
    <xf numFmtId="0" fontId="14" fillId="25" borderId="21" xfId="0" applyFont="1" applyFill="1" applyBorder="1" applyAlignment="1">
      <alignment horizontal="center" vertical="center" wrapText="1"/>
    </xf>
    <xf numFmtId="0" fontId="14" fillId="26" borderId="61" xfId="0" applyFont="1" applyFill="1" applyBorder="1" applyAlignment="1">
      <alignment horizontal="center" vertical="center" wrapText="1"/>
    </xf>
    <xf numFmtId="0" fontId="14" fillId="26" borderId="21" xfId="0" applyFont="1" applyFill="1" applyBorder="1" applyAlignment="1">
      <alignment horizontal="center" vertical="center" wrapText="1"/>
    </xf>
    <xf numFmtId="10" fontId="21" fillId="2" borderId="21" xfId="0" applyNumberFormat="1" applyFont="1" applyFill="1" applyBorder="1" applyAlignment="1">
      <alignment horizontal="center" vertical="center"/>
    </xf>
    <xf numFmtId="10" fontId="20" fillId="0" borderId="21" xfId="0" applyNumberFormat="1" applyFont="1" applyBorder="1" applyAlignment="1">
      <alignment horizontal="center" vertical="center"/>
    </xf>
    <xf numFmtId="10" fontId="14" fillId="0" borderId="21" xfId="0" applyNumberFormat="1" applyFont="1" applyBorder="1" applyAlignment="1">
      <alignment horizontal="center" vertical="center"/>
    </xf>
    <xf numFmtId="0" fontId="23" fillId="28" borderId="61" xfId="0" applyFont="1" applyFill="1" applyBorder="1" applyAlignment="1">
      <alignment horizontal="center" vertical="center" wrapText="1"/>
    </xf>
    <xf numFmtId="0" fontId="27" fillId="28" borderId="61" xfId="0" applyFont="1" applyFill="1" applyBorder="1" applyAlignment="1">
      <alignment horizontal="center" vertical="center" wrapText="1"/>
    </xf>
    <xf numFmtId="0" fontId="25" fillId="27" borderId="61" xfId="0" applyFont="1" applyFill="1" applyBorder="1" applyAlignment="1">
      <alignment vertical="center" wrapText="1"/>
    </xf>
    <xf numFmtId="0" fontId="25" fillId="27" borderId="21" xfId="0" applyFont="1" applyFill="1" applyBorder="1" applyAlignment="1">
      <alignment vertical="center" wrapText="1"/>
    </xf>
    <xf numFmtId="0" fontId="24" fillId="30" borderId="61" xfId="0" applyFont="1" applyFill="1" applyBorder="1" applyAlignment="1">
      <alignment vertical="center" wrapText="1"/>
    </xf>
    <xf numFmtId="0" fontId="24" fillId="27" borderId="21" xfId="0" applyFont="1" applyFill="1" applyBorder="1" applyAlignment="1">
      <alignment vertical="center" wrapText="1"/>
    </xf>
    <xf numFmtId="0" fontId="25" fillId="27" borderId="64" xfId="0" applyFont="1" applyFill="1" applyBorder="1" applyAlignment="1">
      <alignment horizontal="center" vertical="center" wrapText="1"/>
    </xf>
    <xf numFmtId="0" fontId="25" fillId="31" borderId="61" xfId="0" applyFont="1" applyFill="1" applyBorder="1" applyAlignment="1">
      <alignment horizontal="center" vertical="center" wrapText="1"/>
    </xf>
    <xf numFmtId="0" fontId="25" fillId="31" borderId="21" xfId="0" applyFont="1" applyFill="1" applyBorder="1" applyAlignment="1">
      <alignment horizontal="center" vertical="center" wrapText="1"/>
    </xf>
    <xf numFmtId="8" fontId="25" fillId="31" borderId="21" xfId="0" applyNumberFormat="1" applyFont="1" applyFill="1" applyBorder="1" applyAlignment="1">
      <alignment horizontal="right" vertical="center" wrapText="1"/>
    </xf>
    <xf numFmtId="8" fontId="25" fillId="31" borderId="64" xfId="0" applyNumberFormat="1" applyFont="1" applyFill="1" applyBorder="1" applyAlignment="1">
      <alignment horizontal="right" vertical="center" wrapText="1"/>
    </xf>
    <xf numFmtId="0" fontId="25" fillId="31" borderId="61" xfId="0" applyFont="1" applyFill="1" applyBorder="1" applyAlignment="1">
      <alignment horizontal="center" vertical="center"/>
    </xf>
    <xf numFmtId="0" fontId="25" fillId="31" borderId="21" xfId="0" applyFont="1" applyFill="1" applyBorder="1" applyAlignment="1">
      <alignment horizontal="center" vertical="center"/>
    </xf>
    <xf numFmtId="164" fontId="25" fillId="31" borderId="21" xfId="0" applyNumberFormat="1" applyFont="1" applyFill="1" applyBorder="1" applyAlignment="1">
      <alignment horizontal="right" vertical="center"/>
    </xf>
    <xf numFmtId="164" fontId="25" fillId="31" borderId="64" xfId="0" applyNumberFormat="1" applyFont="1" applyFill="1" applyBorder="1" applyAlignment="1">
      <alignment horizontal="right" vertical="center"/>
    </xf>
    <xf numFmtId="0" fontId="25" fillId="31" borderId="18" xfId="0" applyFont="1" applyFill="1" applyBorder="1" applyAlignment="1">
      <alignment horizontal="center" vertical="center"/>
    </xf>
    <xf numFmtId="8" fontId="46" fillId="33" borderId="21" xfId="0" applyNumberFormat="1" applyFont="1" applyFill="1" applyBorder="1" applyAlignment="1">
      <alignment horizontal="right" vertical="center" wrapText="1"/>
    </xf>
    <xf numFmtId="164" fontId="46" fillId="33" borderId="21" xfId="0" applyNumberFormat="1" applyFont="1" applyFill="1" applyBorder="1" applyAlignment="1">
      <alignment horizontal="right" vertical="center"/>
    </xf>
    <xf numFmtId="164" fontId="46" fillId="33" borderId="18" xfId="0" applyNumberFormat="1" applyFont="1" applyFill="1" applyBorder="1" applyAlignment="1">
      <alignment horizontal="right" vertical="center"/>
    </xf>
    <xf numFmtId="0" fontId="25" fillId="33" borderId="72" xfId="0" applyFont="1" applyFill="1" applyBorder="1" applyAlignment="1">
      <alignment horizontal="center" vertical="center"/>
    </xf>
    <xf numFmtId="0" fontId="25" fillId="33" borderId="73" xfId="0" applyFont="1" applyFill="1" applyBorder="1" applyAlignment="1">
      <alignment horizontal="center" vertical="center"/>
    </xf>
    <xf numFmtId="8" fontId="25" fillId="33" borderId="74" xfId="0" applyNumberFormat="1" applyFont="1" applyFill="1" applyBorder="1" applyAlignment="1">
      <alignment vertical="center"/>
    </xf>
    <xf numFmtId="8" fontId="25" fillId="33" borderId="75" xfId="0" applyNumberFormat="1" applyFont="1" applyFill="1" applyBorder="1" applyAlignment="1">
      <alignment vertical="center"/>
    </xf>
    <xf numFmtId="3" fontId="25" fillId="33" borderId="76" xfId="0" applyNumberFormat="1" applyFont="1" applyFill="1" applyBorder="1" applyAlignment="1">
      <alignment horizontal="center" vertical="center"/>
    </xf>
    <xf numFmtId="0" fontId="26" fillId="33" borderId="72" xfId="0" applyFont="1" applyFill="1" applyBorder="1" applyAlignment="1">
      <alignment vertical="center"/>
    </xf>
    <xf numFmtId="0" fontId="26" fillId="33" borderId="76" xfId="0" applyFont="1" applyFill="1" applyBorder="1" applyAlignment="1">
      <alignment vertical="center"/>
    </xf>
    <xf numFmtId="164" fontId="31" fillId="33" borderId="77" xfId="0" applyNumberFormat="1" applyFont="1" applyFill="1" applyBorder="1" applyAlignment="1">
      <alignment vertical="center"/>
    </xf>
    <xf numFmtId="0" fontId="1" fillId="0" borderId="3" xfId="0" applyFont="1" applyBorder="1"/>
    <xf numFmtId="0" fontId="0" fillId="0" borderId="0" xfId="0" applyFont="1" applyAlignment="1"/>
    <xf numFmtId="0" fontId="14" fillId="2" borderId="0" xfId="0" applyFont="1" applyFill="1"/>
    <xf numFmtId="0" fontId="32" fillId="27" borderId="81" xfId="0" applyFont="1" applyFill="1" applyBorder="1" applyAlignment="1">
      <alignment horizontal="center" wrapText="1"/>
    </xf>
    <xf numFmtId="0" fontId="23" fillId="28" borderId="82" xfId="0" applyFont="1" applyFill="1" applyBorder="1" applyAlignment="1">
      <alignment horizontal="center" vertical="center" wrapText="1"/>
    </xf>
    <xf numFmtId="0" fontId="23" fillId="27" borderId="9" xfId="0" applyFont="1" applyFill="1" applyBorder="1" applyAlignment="1">
      <alignment horizontal="center" vertical="center" wrapText="1"/>
    </xf>
    <xf numFmtId="0" fontId="23" fillId="27" borderId="15" xfId="0" applyFont="1" applyFill="1" applyBorder="1" applyAlignment="1">
      <alignment horizontal="center" vertical="center" wrapText="1"/>
    </xf>
    <xf numFmtId="0" fontId="23" fillId="27" borderId="83" xfId="0" applyFont="1" applyFill="1" applyBorder="1" applyAlignment="1">
      <alignment horizontal="center" vertical="center" wrapText="1"/>
    </xf>
    <xf numFmtId="0" fontId="23" fillId="27" borderId="2" xfId="0" applyFont="1" applyFill="1" applyBorder="1" applyAlignment="1">
      <alignment horizontal="center" vertical="center"/>
    </xf>
    <xf numFmtId="0" fontId="23" fillId="27" borderId="3" xfId="0" applyFont="1" applyFill="1" applyBorder="1" applyAlignment="1">
      <alignment horizontal="center" vertical="center"/>
    </xf>
    <xf numFmtId="164" fontId="23" fillId="27" borderId="21" xfId="0" applyNumberFormat="1" applyFont="1" applyFill="1" applyBorder="1" applyAlignment="1">
      <alignment horizontal="right" vertical="center"/>
    </xf>
    <xf numFmtId="10" fontId="23" fillId="27" borderId="21" xfId="0" applyNumberFormat="1" applyFont="1" applyFill="1" applyBorder="1" applyAlignment="1">
      <alignment horizontal="right" vertical="center"/>
    </xf>
    <xf numFmtId="164" fontId="23" fillId="27" borderId="21" xfId="0" applyNumberFormat="1" applyFont="1" applyFill="1" applyBorder="1" applyAlignment="1">
      <alignment horizontal="right" vertical="center" wrapText="1"/>
    </xf>
    <xf numFmtId="164" fontId="23" fillId="27" borderId="35" xfId="0" applyNumberFormat="1" applyFont="1" applyFill="1" applyBorder="1" applyAlignment="1">
      <alignment horizontal="right" vertical="center"/>
    </xf>
    <xf numFmtId="3" fontId="23" fillId="27" borderId="47" xfId="0" applyNumberFormat="1" applyFont="1" applyFill="1" applyBorder="1" applyAlignment="1">
      <alignment horizontal="center" vertical="center"/>
    </xf>
    <xf numFmtId="0" fontId="23" fillId="27" borderId="46" xfId="0" applyFont="1" applyFill="1" applyBorder="1" applyAlignment="1">
      <alignment horizontal="center" vertical="center"/>
    </xf>
    <xf numFmtId="0" fontId="23" fillId="27" borderId="47" xfId="0" applyFont="1" applyFill="1" applyBorder="1" applyAlignment="1">
      <alignment horizontal="center" vertical="center"/>
    </xf>
    <xf numFmtId="164" fontId="23" fillId="27" borderId="23" xfId="0" applyNumberFormat="1" applyFont="1" applyFill="1" applyBorder="1" applyAlignment="1">
      <alignment horizontal="right" vertical="center"/>
    </xf>
    <xf numFmtId="164" fontId="23" fillId="27" borderId="48" xfId="0" applyNumberFormat="1" applyFont="1" applyFill="1" applyBorder="1" applyAlignment="1">
      <alignment horizontal="right" vertical="center"/>
    </xf>
    <xf numFmtId="164" fontId="23" fillId="31" borderId="21" xfId="0" applyNumberFormat="1" applyFont="1" applyFill="1" applyBorder="1" applyAlignment="1">
      <alignment horizontal="right" vertical="center" wrapText="1"/>
    </xf>
    <xf numFmtId="0" fontId="23" fillId="31" borderId="21" xfId="0" applyFont="1" applyFill="1" applyBorder="1" applyAlignment="1">
      <alignment horizontal="center" vertical="center" wrapText="1"/>
    </xf>
    <xf numFmtId="164" fontId="23" fillId="31" borderId="35" xfId="0" applyNumberFormat="1" applyFont="1" applyFill="1" applyBorder="1" applyAlignment="1">
      <alignment horizontal="right" vertical="center" wrapText="1"/>
    </xf>
    <xf numFmtId="0" fontId="23" fillId="31" borderId="21" xfId="0" applyFont="1" applyFill="1" applyBorder="1" applyAlignment="1">
      <alignment horizontal="right" vertical="center" wrapText="1"/>
    </xf>
    <xf numFmtId="0" fontId="25" fillId="31" borderId="3" xfId="0" applyFont="1" applyFill="1" applyBorder="1" applyAlignment="1">
      <alignment horizontal="center" vertical="center" wrapText="1"/>
    </xf>
    <xf numFmtId="0" fontId="23" fillId="31" borderId="3" xfId="0" applyFont="1" applyFill="1" applyBorder="1" applyAlignment="1">
      <alignment horizontal="center" vertical="center" wrapText="1"/>
    </xf>
    <xf numFmtId="0" fontId="23" fillId="31" borderId="3" xfId="0" applyFont="1" applyFill="1" applyBorder="1" applyAlignment="1">
      <alignment horizontal="center" vertical="center"/>
    </xf>
    <xf numFmtId="164" fontId="27" fillId="27" borderId="21" xfId="0" applyNumberFormat="1" applyFont="1" applyFill="1" applyBorder="1" applyAlignment="1">
      <alignment horizontal="right" vertical="center" wrapText="1"/>
    </xf>
    <xf numFmtId="164" fontId="27" fillId="27" borderId="21" xfId="0" applyNumberFormat="1" applyFont="1" applyFill="1" applyBorder="1" applyAlignment="1">
      <alignment horizontal="right" vertical="center"/>
    </xf>
    <xf numFmtId="0" fontId="23" fillId="28" borderId="84" xfId="0" applyFont="1" applyFill="1" applyBorder="1" applyAlignment="1">
      <alignment horizontal="center" vertical="center" wrapText="1"/>
    </xf>
    <xf numFmtId="0" fontId="25" fillId="27" borderId="95" xfId="0" applyFont="1" applyFill="1" applyBorder="1" applyAlignment="1">
      <alignment horizontal="center" vertical="center"/>
    </xf>
    <xf numFmtId="0" fontId="25" fillId="27" borderId="96" xfId="0" applyFont="1" applyFill="1" applyBorder="1" applyAlignment="1">
      <alignment horizontal="center" vertical="center"/>
    </xf>
    <xf numFmtId="8" fontId="25" fillId="27" borderId="97" xfId="0" applyNumberFormat="1" applyFont="1" applyFill="1" applyBorder="1" applyAlignment="1">
      <alignment horizontal="right" vertical="center"/>
    </xf>
    <xf numFmtId="3" fontId="25" fillId="27" borderId="76" xfId="0" applyNumberFormat="1" applyFont="1" applyFill="1" applyBorder="1" applyAlignment="1">
      <alignment horizontal="center" vertical="center"/>
    </xf>
    <xf numFmtId="0" fontId="25" fillId="27" borderId="72" xfId="0" applyFont="1" applyFill="1" applyBorder="1" applyAlignment="1">
      <alignment vertical="center"/>
    </xf>
    <xf numFmtId="0" fontId="25" fillId="27" borderId="76" xfId="0" applyFont="1" applyFill="1" applyBorder="1" applyAlignment="1">
      <alignment vertical="center"/>
    </xf>
    <xf numFmtId="164" fontId="25" fillId="27" borderId="77" xfId="0" applyNumberFormat="1" applyFont="1" applyFill="1" applyBorder="1" applyAlignment="1">
      <alignment vertical="center"/>
    </xf>
    <xf numFmtId="0" fontId="14" fillId="0" borderId="0" xfId="0" applyFont="1"/>
    <xf numFmtId="165" fontId="14" fillId="2" borderId="0" xfId="0" applyNumberFormat="1" applyFont="1" applyFill="1"/>
    <xf numFmtId="166" fontId="14" fillId="2" borderId="0" xfId="0" applyNumberFormat="1" applyFont="1" applyFill="1"/>
    <xf numFmtId="0" fontId="20" fillId="7" borderId="4" xfId="0" applyFont="1" applyFill="1" applyBorder="1" applyAlignment="1">
      <alignment horizontal="center" wrapText="1"/>
    </xf>
    <xf numFmtId="4" fontId="49" fillId="0" borderId="21" xfId="0" applyNumberFormat="1" applyFont="1" applyBorder="1"/>
    <xf numFmtId="2" fontId="14" fillId="0" borderId="0" xfId="0" applyNumberFormat="1" applyFont="1"/>
    <xf numFmtId="4" fontId="14" fillId="0" borderId="0" xfId="0" applyNumberFormat="1" applyFont="1"/>
    <xf numFmtId="0" fontId="20" fillId="7" borderId="21" xfId="0" applyFont="1" applyFill="1" applyBorder="1" applyAlignment="1">
      <alignment horizontal="center" wrapText="1"/>
    </xf>
    <xf numFmtId="2" fontId="49" fillId="0" borderId="21" xfId="0" applyNumberFormat="1" applyFont="1" applyBorder="1" applyAlignment="1">
      <alignment wrapText="1"/>
    </xf>
    <xf numFmtId="2" fontId="50" fillId="0" borderId="21" xfId="0" applyNumberFormat="1" applyFont="1" applyBorder="1"/>
    <xf numFmtId="0" fontId="14" fillId="2" borderId="21" xfId="0" applyFont="1" applyFill="1" applyBorder="1"/>
    <xf numFmtId="2" fontId="49" fillId="0" borderId="21" xfId="0" applyNumberFormat="1" applyFont="1" applyBorder="1"/>
    <xf numFmtId="2" fontId="20" fillId="0" borderId="21" xfId="0" applyNumberFormat="1" applyFont="1" applyBorder="1"/>
    <xf numFmtId="4" fontId="20" fillId="0" borderId="21" xfId="0" applyNumberFormat="1" applyFont="1" applyBorder="1"/>
    <xf numFmtId="2" fontId="51" fillId="0" borderId="21" xfId="0" applyNumberFormat="1" applyFont="1" applyBorder="1" applyAlignment="1">
      <alignment wrapText="1"/>
    </xf>
    <xf numFmtId="0" fontId="14" fillId="0" borderId="21" xfId="0" applyFont="1" applyBorder="1"/>
    <xf numFmtId="2" fontId="21" fillId="0" borderId="21" xfId="0" applyNumberFormat="1" applyFont="1" applyBorder="1"/>
    <xf numFmtId="2" fontId="49" fillId="2" borderId="21" xfId="0" applyNumberFormat="1" applyFont="1" applyFill="1" applyBorder="1"/>
    <xf numFmtId="4" fontId="49" fillId="2" borderId="21" xfId="0" applyNumberFormat="1" applyFont="1" applyFill="1" applyBorder="1" applyAlignment="1">
      <alignment wrapText="1"/>
    </xf>
    <xf numFmtId="4" fontId="50" fillId="0" borderId="21" xfId="0" applyNumberFormat="1" applyFont="1" applyBorder="1"/>
    <xf numFmtId="2" fontId="21" fillId="0" borderId="1" xfId="0" applyNumberFormat="1" applyFont="1" applyBorder="1" applyAlignment="1">
      <alignment horizontal="right"/>
    </xf>
    <xf numFmtId="4" fontId="20" fillId="0" borderId="1" xfId="0" applyNumberFormat="1" applyFont="1" applyBorder="1" applyAlignment="1">
      <alignment horizontal="right"/>
    </xf>
    <xf numFmtId="4" fontId="49" fillId="0" borderId="18" xfId="0" applyNumberFormat="1" applyFont="1" applyBorder="1"/>
    <xf numFmtId="2" fontId="14" fillId="0" borderId="4" xfId="0" applyNumberFormat="1" applyFont="1" applyBorder="1"/>
    <xf numFmtId="2" fontId="14" fillId="0" borderId="120" xfId="0" applyNumberFormat="1" applyFont="1" applyBorder="1"/>
    <xf numFmtId="4" fontId="14" fillId="0" borderId="120" xfId="0" applyNumberFormat="1" applyFont="1" applyBorder="1"/>
    <xf numFmtId="0" fontId="8" fillId="2" borderId="7" xfId="0" applyFont="1" applyFill="1" applyBorder="1" applyAlignment="1">
      <alignment horizontal="center"/>
    </xf>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5" xfId="0" applyFont="1" applyBorder="1"/>
    <xf numFmtId="164" fontId="8" fillId="2" borderId="7" xfId="0" applyNumberFormat="1" applyFont="1" applyFill="1" applyBorder="1" applyAlignment="1">
      <alignment horizontal="center"/>
    </xf>
    <xf numFmtId="0" fontId="48" fillId="2" borderId="1" xfId="0" applyFont="1" applyFill="1" applyBorder="1" applyAlignment="1">
      <alignment horizontal="center"/>
    </xf>
    <xf numFmtId="0" fontId="1" fillId="0" borderId="2" xfId="0" applyFont="1" applyBorder="1"/>
    <xf numFmtId="0" fontId="1" fillId="0" borderId="3" xfId="0" applyFont="1" applyBorder="1"/>
    <xf numFmtId="0" fontId="4" fillId="2" borderId="6" xfId="0" applyFont="1" applyFill="1" applyBorder="1" applyAlignment="1">
      <alignment horizontal="center" vertical="center"/>
    </xf>
    <xf numFmtId="0" fontId="1" fillId="0" borderId="6" xfId="0" applyFont="1" applyBorder="1"/>
    <xf numFmtId="0" fontId="1" fillId="0" borderId="4" xfId="0" applyFont="1" applyBorder="1"/>
    <xf numFmtId="0" fontId="6" fillId="2" borderId="7" xfId="0" applyFont="1" applyFill="1" applyBorder="1" applyAlignment="1">
      <alignment horizontal="center"/>
    </xf>
    <xf numFmtId="3" fontId="6" fillId="2" borderId="6" xfId="0" applyNumberFormat="1" applyFont="1" applyFill="1" applyBorder="1" applyAlignment="1">
      <alignment horizontal="center"/>
    </xf>
    <xf numFmtId="0" fontId="7" fillId="2" borderId="6" xfId="0" applyFont="1" applyFill="1" applyBorder="1" applyAlignment="1">
      <alignment horizontal="center"/>
    </xf>
    <xf numFmtId="164" fontId="7" fillId="2" borderId="6" xfId="0" applyNumberFormat="1" applyFont="1" applyFill="1" applyBorder="1" applyAlignment="1">
      <alignment horizontal="center"/>
    </xf>
    <xf numFmtId="0" fontId="11" fillId="0" borderId="14" xfId="0" applyFont="1" applyBorder="1" applyAlignment="1">
      <alignment horizontal="center" vertical="center"/>
    </xf>
    <xf numFmtId="0" fontId="1" fillId="0" borderId="16" xfId="0" applyFont="1" applyBorder="1"/>
    <xf numFmtId="0" fontId="1" fillId="0" borderId="22" xfId="0" applyFont="1" applyBorder="1"/>
    <xf numFmtId="4" fontId="12" fillId="2" borderId="15" xfId="0" applyNumberFormat="1" applyFont="1" applyFill="1" applyBorder="1" applyAlignment="1">
      <alignment horizontal="center" vertical="center"/>
    </xf>
    <xf numFmtId="0" fontId="1" fillId="0" borderId="24" xfId="0" applyFont="1" applyBorder="1"/>
    <xf numFmtId="4" fontId="12" fillId="2" borderId="6" xfId="0" applyNumberFormat="1" applyFont="1" applyFill="1" applyBorder="1" applyAlignment="1">
      <alignment horizontal="center" vertical="center"/>
    </xf>
    <xf numFmtId="0" fontId="9" fillId="4" borderId="17"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2" xfId="0" applyFont="1" applyFill="1" applyBorder="1" applyAlignment="1">
      <alignment horizontal="center"/>
    </xf>
    <xf numFmtId="0" fontId="1" fillId="0" borderId="13" xfId="0" applyFont="1" applyBorder="1"/>
    <xf numFmtId="0" fontId="10" fillId="4" borderId="14" xfId="0" applyFont="1" applyFill="1" applyBorder="1" applyAlignment="1">
      <alignment horizontal="center" vertical="center"/>
    </xf>
    <xf numFmtId="0" fontId="1" fillId="0" borderId="19" xfId="0" applyFont="1" applyBorder="1"/>
    <xf numFmtId="0" fontId="10" fillId="4" borderId="15" xfId="0" applyFont="1" applyFill="1" applyBorder="1" applyAlignment="1">
      <alignment horizontal="center" vertical="center"/>
    </xf>
    <xf numFmtId="0" fontId="9" fillId="4" borderId="18" xfId="0" applyFont="1" applyFill="1" applyBorder="1" applyAlignment="1">
      <alignment horizontal="center" vertical="center" wrapText="1"/>
    </xf>
    <xf numFmtId="0" fontId="9" fillId="4" borderId="6" xfId="0" applyFont="1" applyFill="1" applyBorder="1" applyAlignment="1">
      <alignment horizontal="center" vertical="center" wrapText="1"/>
    </xf>
    <xf numFmtId="164" fontId="14" fillId="0" borderId="18" xfId="0" applyNumberFormat="1" applyFont="1" applyBorder="1"/>
    <xf numFmtId="0" fontId="18" fillId="4" borderId="1" xfId="0" applyFont="1" applyFill="1" applyBorder="1" applyAlignment="1">
      <alignment horizontal="center"/>
    </xf>
    <xf numFmtId="0" fontId="17" fillId="7" borderId="1" xfId="0" applyFont="1" applyFill="1" applyBorder="1"/>
    <xf numFmtId="0" fontId="14" fillId="0" borderId="1" xfId="0" applyFont="1" applyBorder="1" applyAlignment="1">
      <alignment horizontal="center"/>
    </xf>
    <xf numFmtId="0" fontId="14" fillId="0" borderId="18" xfId="0" applyFont="1" applyBorder="1" applyAlignment="1"/>
    <xf numFmtId="0" fontId="17" fillId="2" borderId="0" xfId="0" applyFont="1" applyFill="1"/>
    <xf numFmtId="0" fontId="0" fillId="0" borderId="0" xfId="0" applyFont="1" applyAlignment="1"/>
    <xf numFmtId="0" fontId="14" fillId="2" borderId="0" xfId="0" applyFont="1" applyFill="1" applyAlignment="1">
      <alignment horizontal="center"/>
    </xf>
    <xf numFmtId="0" fontId="14" fillId="2" borderId="0" xfId="0" applyFont="1" applyFill="1" applyAlignment="1"/>
    <xf numFmtId="0" fontId="14" fillId="2" borderId="0" xfId="0" applyFont="1" applyFill="1"/>
    <xf numFmtId="0" fontId="18" fillId="2" borderId="0" xfId="0" applyFont="1" applyFill="1" applyAlignment="1">
      <alignment horizontal="center"/>
    </xf>
    <xf numFmtId="164" fontId="19" fillId="0" borderId="18" xfId="0" applyNumberFormat="1" applyFont="1" applyBorder="1" applyAlignment="1">
      <alignment horizontal="center" vertical="center"/>
    </xf>
    <xf numFmtId="3" fontId="19" fillId="0" borderId="18" xfId="0" applyNumberFormat="1" applyFont="1" applyBorder="1" applyAlignment="1">
      <alignment horizontal="center" vertical="center"/>
    </xf>
    <xf numFmtId="0" fontId="19" fillId="0" borderId="18" xfId="0" applyFont="1" applyBorder="1" applyAlignment="1">
      <alignment horizontal="center" vertical="center"/>
    </xf>
    <xf numFmtId="0" fontId="18" fillId="4" borderId="18" xfId="0" applyFont="1" applyFill="1" applyBorder="1" applyAlignment="1">
      <alignment vertical="center"/>
    </xf>
    <xf numFmtId="0" fontId="16" fillId="3" borderId="0" xfId="0" applyFont="1" applyFill="1" applyAlignment="1">
      <alignment horizontal="center"/>
    </xf>
    <xf numFmtId="0" fontId="17" fillId="6" borderId="1" xfId="0" applyFont="1" applyFill="1" applyBorder="1"/>
    <xf numFmtId="0" fontId="15" fillId="5" borderId="0" xfId="0" applyFont="1" applyFill="1" applyAlignment="1">
      <alignment horizontal="center"/>
    </xf>
    <xf numFmtId="4" fontId="49" fillId="0" borderId="18" xfId="0" applyNumberFormat="1" applyFont="1" applyBorder="1" applyAlignment="1">
      <alignment wrapText="1"/>
    </xf>
    <xf numFmtId="0" fontId="20" fillId="0" borderId="1" xfId="0" applyFont="1" applyBorder="1" applyAlignment="1">
      <alignment horizontal="center"/>
    </xf>
    <xf numFmtId="0" fontId="14" fillId="0" borderId="11" xfId="0" applyFont="1" applyBorder="1"/>
    <xf numFmtId="0" fontId="21" fillId="0" borderId="1" xfId="0" applyFont="1" applyBorder="1" applyAlignment="1"/>
    <xf numFmtId="0" fontId="20" fillId="8" borderId="1" xfId="0" applyFont="1" applyFill="1" applyBorder="1" applyAlignment="1">
      <alignment horizontal="center"/>
    </xf>
    <xf numFmtId="0" fontId="21" fillId="0" borderId="1" xfId="0" applyFont="1" applyBorder="1" applyAlignment="1">
      <alignment horizontal="center"/>
    </xf>
    <xf numFmtId="0" fontId="20" fillId="7" borderId="1" xfId="0" applyFont="1" applyFill="1" applyBorder="1" applyAlignment="1">
      <alignment horizontal="center"/>
    </xf>
    <xf numFmtId="0" fontId="21" fillId="0" borderId="1" xfId="0" applyFont="1" applyBorder="1" applyAlignment="1">
      <alignment wrapText="1"/>
    </xf>
    <xf numFmtId="0" fontId="20" fillId="0" borderId="0" xfId="0" applyFont="1" applyAlignment="1"/>
    <xf numFmtId="0" fontId="22" fillId="0" borderId="1" xfId="0" applyFont="1" applyBorder="1" applyAlignment="1"/>
    <xf numFmtId="0" fontId="14" fillId="0" borderId="0" xfId="0" applyFont="1" applyAlignment="1"/>
    <xf numFmtId="0" fontId="20" fillId="0" borderId="1" xfId="0" applyFont="1" applyBorder="1" applyAlignment="1"/>
    <xf numFmtId="0" fontId="20" fillId="8" borderId="10" xfId="0" applyFont="1" applyFill="1" applyBorder="1" applyAlignment="1">
      <alignment horizontal="center"/>
    </xf>
    <xf numFmtId="0" fontId="20" fillId="0" borderId="1" xfId="0" applyFont="1" applyBorder="1" applyAlignment="1">
      <alignment horizontal="center" wrapText="1"/>
    </xf>
    <xf numFmtId="0" fontId="20" fillId="0" borderId="2" xfId="0" applyFont="1" applyBorder="1" applyAlignment="1">
      <alignment horizontal="center" wrapText="1"/>
    </xf>
    <xf numFmtId="0" fontId="14" fillId="0" borderId="1" xfId="0" applyFont="1" applyBorder="1" applyAlignment="1"/>
    <xf numFmtId="165" fontId="21" fillId="0" borderId="1" xfId="0" applyNumberFormat="1" applyFont="1" applyBorder="1" applyAlignment="1">
      <alignment horizontal="center"/>
    </xf>
    <xf numFmtId="0" fontId="20" fillId="7" borderId="10" xfId="0" applyFont="1" applyFill="1" applyBorder="1" applyAlignment="1">
      <alignment horizontal="center"/>
    </xf>
    <xf numFmtId="166" fontId="20" fillId="0" borderId="1" xfId="0" applyNumberFormat="1" applyFont="1" applyBorder="1" applyAlignment="1">
      <alignment horizontal="center"/>
    </xf>
    <xf numFmtId="0" fontId="20" fillId="0" borderId="1" xfId="0" applyFont="1" applyBorder="1" applyAlignment="1">
      <alignment wrapText="1"/>
    </xf>
    <xf numFmtId="0" fontId="20" fillId="5" borderId="1" xfId="0" applyFont="1" applyFill="1" applyBorder="1" applyAlignment="1">
      <alignment horizontal="center"/>
    </xf>
    <xf numFmtId="4" fontId="21" fillId="0" borderId="1" xfId="0" applyNumberFormat="1" applyFont="1" applyBorder="1" applyAlignment="1">
      <alignment horizontal="center"/>
    </xf>
    <xf numFmtId="169" fontId="21" fillId="2" borderId="1" xfId="0" applyNumberFormat="1" applyFont="1" applyFill="1" applyBorder="1" applyAlignment="1">
      <alignment horizontal="center"/>
    </xf>
    <xf numFmtId="0" fontId="23" fillId="0" borderId="7" xfId="0" applyFont="1" applyBorder="1" applyAlignment="1">
      <alignment horizontal="center"/>
    </xf>
    <xf numFmtId="0" fontId="24" fillId="4" borderId="38" xfId="0" applyFont="1" applyFill="1" applyBorder="1" applyAlignment="1">
      <alignment horizontal="center" vertical="center" wrapText="1"/>
    </xf>
    <xf numFmtId="0" fontId="1" fillId="0" borderId="40" xfId="0" applyFont="1" applyBorder="1"/>
    <xf numFmtId="0" fontId="1" fillId="0" borderId="44" xfId="0" applyFont="1" applyBorder="1"/>
    <xf numFmtId="0" fontId="23" fillId="4" borderId="43" xfId="0" applyFont="1" applyFill="1" applyBorder="1" applyAlignment="1">
      <alignment horizontal="center" vertical="center" wrapText="1"/>
    </xf>
    <xf numFmtId="0" fontId="23" fillId="4" borderId="45" xfId="0" applyFont="1" applyFill="1" applyBorder="1" applyAlignment="1">
      <alignment horizontal="center"/>
    </xf>
    <xf numFmtId="0" fontId="1" fillId="0" borderId="46" xfId="0" applyFont="1" applyBorder="1"/>
    <xf numFmtId="0" fontId="1" fillId="0" borderId="47" xfId="0" applyFont="1" applyBorder="1"/>
    <xf numFmtId="0" fontId="23" fillId="4" borderId="14"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29" xfId="0" applyFont="1" applyFill="1" applyBorder="1" applyAlignment="1">
      <alignment horizontal="center" vertical="center" wrapText="1"/>
    </xf>
    <xf numFmtId="0" fontId="1" fillId="0" borderId="30" xfId="0" applyFont="1" applyBorder="1"/>
    <xf numFmtId="0" fontId="1" fillId="0" borderId="17" xfId="0" applyFont="1" applyBorder="1"/>
    <xf numFmtId="0" fontId="1" fillId="0" borderId="32" xfId="0" applyFont="1" applyBorder="1"/>
    <xf numFmtId="0" fontId="1" fillId="0" borderId="31" xfId="0" applyFont="1" applyBorder="1"/>
    <xf numFmtId="0" fontId="1" fillId="0" borderId="33" xfId="0" applyFont="1" applyBorder="1"/>
    <xf numFmtId="0" fontId="1" fillId="0" borderId="34" xfId="0" applyFont="1" applyBorder="1"/>
    <xf numFmtId="0" fontId="24" fillId="4" borderId="50" xfId="0" applyFont="1" applyFill="1" applyBorder="1" applyAlignment="1">
      <alignment horizontal="center" vertical="center" wrapText="1"/>
    </xf>
    <xf numFmtId="0" fontId="1" fillId="0" borderId="52" xfId="0" applyFont="1" applyBorder="1"/>
    <xf numFmtId="0" fontId="1" fillId="0" borderId="53" xfId="0" applyFont="1" applyBorder="1"/>
    <xf numFmtId="0" fontId="23" fillId="4" borderId="30" xfId="0" applyFont="1" applyFill="1" applyBorder="1" applyAlignment="1">
      <alignment horizontal="center" vertical="center" wrapText="1"/>
    </xf>
    <xf numFmtId="0" fontId="1" fillId="0" borderId="49" xfId="0" applyFont="1" applyBorder="1"/>
    <xf numFmtId="8" fontId="25" fillId="31" borderId="18" xfId="0" applyNumberFormat="1" applyFont="1" applyFill="1" applyBorder="1" applyAlignment="1">
      <alignment horizontal="right" vertical="center" wrapText="1"/>
    </xf>
    <xf numFmtId="0" fontId="1" fillId="32" borderId="6" xfId="0" applyFont="1" applyFill="1" applyBorder="1"/>
    <xf numFmtId="0" fontId="1" fillId="32" borderId="4" xfId="0" applyFont="1" applyFill="1" applyBorder="1"/>
    <xf numFmtId="8" fontId="25" fillId="31" borderId="66" xfId="0" applyNumberFormat="1" applyFont="1" applyFill="1" applyBorder="1" applyAlignment="1">
      <alignment horizontal="right" vertical="center" wrapText="1"/>
    </xf>
    <xf numFmtId="0" fontId="1" fillId="32" borderId="58" xfId="0" applyFont="1" applyFill="1" applyBorder="1"/>
    <xf numFmtId="0" fontId="1" fillId="32" borderId="63" xfId="0" applyFont="1" applyFill="1" applyBorder="1"/>
    <xf numFmtId="0" fontId="25" fillId="33" borderId="71" xfId="0" applyFont="1" applyFill="1" applyBorder="1" applyAlignment="1">
      <alignment horizontal="right" vertical="center"/>
    </xf>
    <xf numFmtId="0" fontId="1" fillId="34" borderId="72" xfId="0" applyFont="1" applyFill="1" applyBorder="1"/>
    <xf numFmtId="0" fontId="28" fillId="0" borderId="65" xfId="0" applyFont="1" applyBorder="1" applyAlignment="1">
      <alignment horizontal="center" vertical="center" wrapText="1"/>
    </xf>
    <xf numFmtId="0" fontId="1" fillId="0" borderId="62" xfId="0" applyFont="1" applyBorder="1"/>
    <xf numFmtId="0" fontId="24" fillId="0" borderId="6" xfId="0" applyFont="1" applyBorder="1" applyAlignment="1">
      <alignment horizontal="left" vertical="center" wrapText="1"/>
    </xf>
    <xf numFmtId="0" fontId="28" fillId="0" borderId="66" xfId="0" applyFont="1" applyBorder="1" applyAlignment="1">
      <alignment horizontal="center" vertical="center" wrapText="1"/>
    </xf>
    <xf numFmtId="0" fontId="1" fillId="0" borderId="63" xfId="0" applyFont="1" applyBorder="1"/>
    <xf numFmtId="0" fontId="25" fillId="31" borderId="18" xfId="0" applyFont="1" applyFill="1" applyBorder="1" applyAlignment="1">
      <alignment horizontal="center" vertical="center" wrapText="1"/>
    </xf>
    <xf numFmtId="8" fontId="46" fillId="33" borderId="18" xfId="0" applyNumberFormat="1" applyFont="1" applyFill="1" applyBorder="1" applyAlignment="1">
      <alignment horizontal="right" vertical="center" wrapText="1"/>
    </xf>
    <xf numFmtId="0" fontId="47" fillId="34" borderId="4" xfId="0" applyFont="1" applyFill="1" applyBorder="1"/>
    <xf numFmtId="0" fontId="24" fillId="0" borderId="18" xfId="0" applyFont="1" applyBorder="1" applyAlignment="1">
      <alignment horizontal="left" vertical="center" wrapText="1"/>
    </xf>
    <xf numFmtId="0" fontId="25" fillId="31" borderId="65" xfId="0" applyFont="1" applyFill="1" applyBorder="1" applyAlignment="1">
      <alignment horizontal="center" vertical="center" wrapText="1"/>
    </xf>
    <xf numFmtId="0" fontId="1" fillId="32" borderId="62" xfId="0" applyFont="1" applyFill="1" applyBorder="1"/>
    <xf numFmtId="0" fontId="25" fillId="33" borderId="71" xfId="0" applyFont="1" applyFill="1" applyBorder="1" applyAlignment="1">
      <alignment horizontal="center" vertical="center"/>
    </xf>
    <xf numFmtId="0" fontId="1" fillId="34" borderId="73" xfId="0" applyFont="1" applyFill="1" applyBorder="1"/>
    <xf numFmtId="0" fontId="28" fillId="0" borderId="18" xfId="0" applyFont="1" applyBorder="1" applyAlignment="1">
      <alignment horizontal="left" vertical="center" wrapText="1"/>
    </xf>
    <xf numFmtId="0" fontId="25" fillId="27" borderId="56" xfId="0" applyFont="1" applyFill="1" applyBorder="1" applyAlignment="1">
      <alignment horizontal="center" vertical="center" wrapText="1"/>
    </xf>
    <xf numFmtId="0" fontId="1" fillId="29" borderId="58" xfId="0" applyFont="1" applyFill="1" applyBorder="1"/>
    <xf numFmtId="0" fontId="1" fillId="29" borderId="63" xfId="0" applyFont="1" applyFill="1" applyBorder="1"/>
    <xf numFmtId="0" fontId="23" fillId="28" borderId="12" xfId="0" applyFont="1" applyFill="1" applyBorder="1" applyAlignment="1">
      <alignment horizontal="center" vertical="center" wrapText="1"/>
    </xf>
    <xf numFmtId="0" fontId="1" fillId="29" borderId="59" xfId="0" applyFont="1" applyFill="1" applyBorder="1"/>
    <xf numFmtId="0" fontId="1" fillId="29" borderId="60" xfId="0" applyFont="1" applyFill="1" applyBorder="1"/>
    <xf numFmtId="0" fontId="25" fillId="27" borderId="54" xfId="0" applyFont="1" applyFill="1" applyBorder="1" applyAlignment="1">
      <alignment horizontal="center" vertical="center" wrapText="1"/>
    </xf>
    <xf numFmtId="0" fontId="1" fillId="29" borderId="57" xfId="0" applyFont="1" applyFill="1" applyBorder="1"/>
    <xf numFmtId="0" fontId="1" fillId="29" borderId="62" xfId="0" applyFont="1" applyFill="1" applyBorder="1"/>
    <xf numFmtId="0" fontId="25" fillId="27" borderId="55" xfId="0" applyFont="1" applyFill="1" applyBorder="1" applyAlignment="1">
      <alignment horizontal="center" vertical="center" wrapText="1"/>
    </xf>
    <xf numFmtId="0" fontId="1" fillId="29" borderId="6" xfId="0" applyFont="1" applyFill="1" applyBorder="1"/>
    <xf numFmtId="0" fontId="1" fillId="29" borderId="4" xfId="0" applyFont="1" applyFill="1" applyBorder="1"/>
    <xf numFmtId="0" fontId="23" fillId="27" borderId="55" xfId="0" applyFont="1" applyFill="1" applyBorder="1" applyAlignment="1">
      <alignment horizontal="center" vertical="center" wrapText="1"/>
    </xf>
    <xf numFmtId="0" fontId="28" fillId="0" borderId="68" xfId="0" applyFont="1" applyBorder="1" applyAlignment="1">
      <alignment horizontal="center" vertical="center" wrapText="1"/>
    </xf>
    <xf numFmtId="0" fontId="1" fillId="0" borderId="69" xfId="0" applyFont="1" applyBorder="1"/>
    <xf numFmtId="0" fontId="1" fillId="0" borderId="70" xfId="0" applyFont="1" applyBorder="1"/>
    <xf numFmtId="0" fontId="28" fillId="0" borderId="67" xfId="0" applyFont="1" applyBorder="1" applyAlignment="1">
      <alignment horizontal="center" vertical="center" wrapText="1"/>
    </xf>
    <xf numFmtId="0" fontId="1" fillId="0" borderId="59" xfId="0" applyFont="1" applyBorder="1"/>
    <xf numFmtId="0" fontId="1" fillId="0" borderId="60" xfId="0" applyFont="1" applyBorder="1"/>
    <xf numFmtId="0" fontId="1" fillId="0" borderId="57" xfId="0" applyFont="1" applyBorder="1"/>
    <xf numFmtId="0" fontId="28" fillId="2" borderId="18" xfId="0" applyFont="1" applyFill="1" applyBorder="1" applyAlignment="1">
      <alignment horizontal="left" vertical="center" wrapText="1"/>
    </xf>
    <xf numFmtId="0" fontId="28" fillId="2" borderId="66" xfId="0" applyFont="1" applyFill="1" applyBorder="1" applyAlignment="1">
      <alignment horizontal="center" vertical="center" wrapText="1"/>
    </xf>
    <xf numFmtId="0" fontId="1" fillId="0" borderId="58" xfId="0" applyFont="1" applyBorder="1"/>
    <xf numFmtId="0" fontId="47" fillId="34" borderId="6" xfId="0" applyFont="1" applyFill="1" applyBorder="1"/>
    <xf numFmtId="0" fontId="1" fillId="32" borderId="57" xfId="0" applyFont="1" applyFill="1" applyBorder="1"/>
    <xf numFmtId="0" fontId="28" fillId="0" borderId="6" xfId="0" applyFont="1" applyBorder="1" applyAlignment="1">
      <alignment horizontal="left" vertical="center" wrapText="1"/>
    </xf>
    <xf numFmtId="164" fontId="27" fillId="27" borderId="18" xfId="0" applyNumberFormat="1" applyFont="1" applyFill="1" applyBorder="1" applyAlignment="1">
      <alignment horizontal="right" vertical="center" wrapText="1"/>
    </xf>
    <xf numFmtId="0" fontId="24" fillId="0" borderId="42" xfId="0" applyFont="1" applyBorder="1" applyAlignment="1">
      <alignment horizontal="center" vertical="center" wrapText="1"/>
    </xf>
    <xf numFmtId="0" fontId="28" fillId="12" borderId="85" xfId="0" applyFont="1" applyFill="1" applyBorder="1" applyAlignment="1">
      <alignment horizontal="center" vertical="center" wrapText="1"/>
    </xf>
    <xf numFmtId="0" fontId="1" fillId="0" borderId="86" xfId="0" applyFont="1" applyBorder="1"/>
    <xf numFmtId="0" fontId="1" fillId="0" borderId="82" xfId="0" applyFont="1" applyBorder="1"/>
    <xf numFmtId="0" fontId="28" fillId="13" borderId="85" xfId="0" applyFont="1" applyFill="1" applyBorder="1" applyAlignment="1">
      <alignment horizontal="center" vertical="center" wrapText="1"/>
    </xf>
    <xf numFmtId="0" fontId="24" fillId="12" borderId="85" xfId="0" applyFont="1" applyFill="1" applyBorder="1" applyAlignment="1">
      <alignment horizontal="center" vertical="center" wrapText="1"/>
    </xf>
    <xf numFmtId="0" fontId="24" fillId="13" borderId="85" xfId="0" applyFont="1" applyFill="1" applyBorder="1" applyAlignment="1">
      <alignment horizontal="center" vertical="center" wrapText="1"/>
    </xf>
    <xf numFmtId="0" fontId="25" fillId="27" borderId="14" xfId="0" applyFont="1" applyFill="1" applyBorder="1" applyAlignment="1">
      <alignment horizontal="center" vertical="center" wrapText="1"/>
    </xf>
    <xf numFmtId="0" fontId="1" fillId="29" borderId="19" xfId="0" applyFont="1" applyFill="1" applyBorder="1"/>
    <xf numFmtId="0" fontId="23" fillId="27" borderId="15" xfId="0" applyFont="1" applyFill="1" applyBorder="1" applyAlignment="1">
      <alignment horizontal="center" vertical="center" wrapText="1"/>
    </xf>
    <xf numFmtId="0" fontId="23" fillId="27" borderId="29" xfId="0" applyFont="1" applyFill="1" applyBorder="1" applyAlignment="1">
      <alignment horizontal="center" vertical="center" wrapText="1"/>
    </xf>
    <xf numFmtId="0" fontId="1" fillId="29" borderId="31" xfId="0" applyFont="1" applyFill="1" applyBorder="1"/>
    <xf numFmtId="0" fontId="23" fillId="31" borderId="9" xfId="0" applyFont="1" applyFill="1" applyBorder="1" applyAlignment="1">
      <alignment horizontal="center" vertical="center" wrapText="1"/>
    </xf>
    <xf numFmtId="0" fontId="1" fillId="32" borderId="32" xfId="0" applyFont="1" applyFill="1" applyBorder="1"/>
    <xf numFmtId="0" fontId="1" fillId="32" borderId="5" xfId="0" applyFont="1" applyFill="1" applyBorder="1"/>
    <xf numFmtId="0" fontId="25" fillId="27" borderId="15" xfId="0" applyFont="1" applyFill="1" applyBorder="1" applyAlignment="1">
      <alignment horizontal="center" vertical="center" wrapText="1"/>
    </xf>
    <xf numFmtId="0" fontId="25" fillId="27" borderId="78" xfId="0" applyFont="1" applyFill="1" applyBorder="1" applyAlignment="1">
      <alignment horizontal="center" vertical="center" wrapText="1"/>
    </xf>
    <xf numFmtId="0" fontId="23" fillId="28" borderId="79" xfId="0" applyFont="1" applyFill="1" applyBorder="1" applyAlignment="1">
      <alignment horizontal="center" vertical="center" wrapText="1"/>
    </xf>
    <xf numFmtId="0" fontId="1" fillId="29" borderId="79" xfId="0" applyFont="1" applyFill="1" applyBorder="1"/>
    <xf numFmtId="0" fontId="1" fillId="29" borderId="80" xfId="0" applyFont="1" applyFill="1" applyBorder="1"/>
    <xf numFmtId="0" fontId="25" fillId="27" borderId="30" xfId="0" applyFont="1" applyFill="1" applyBorder="1" applyAlignment="1">
      <alignment horizontal="center" vertical="center" wrapText="1"/>
    </xf>
    <xf numFmtId="0" fontId="1" fillId="29" borderId="5" xfId="0" applyFont="1" applyFill="1" applyBorder="1"/>
    <xf numFmtId="164" fontId="23" fillId="31" borderId="18" xfId="0" applyNumberFormat="1" applyFont="1" applyFill="1" applyBorder="1" applyAlignment="1">
      <alignment horizontal="right" vertical="center" wrapText="1"/>
    </xf>
    <xf numFmtId="164" fontId="23" fillId="31" borderId="37" xfId="0" applyNumberFormat="1" applyFont="1" applyFill="1" applyBorder="1" applyAlignment="1">
      <alignment horizontal="right" vertical="center" wrapText="1"/>
    </xf>
    <xf numFmtId="0" fontId="1" fillId="32" borderId="88" xfId="0" applyFont="1" applyFill="1" applyBorder="1"/>
    <xf numFmtId="0" fontId="1" fillId="32" borderId="90" xfId="0" applyFont="1" applyFill="1" applyBorder="1"/>
    <xf numFmtId="0" fontId="23" fillId="31" borderId="18" xfId="0" applyFont="1" applyFill="1" applyBorder="1" applyAlignment="1">
      <alignment horizontal="center" vertical="center" wrapText="1"/>
    </xf>
    <xf numFmtId="0" fontId="23" fillId="27" borderId="43" xfId="0" applyFont="1" applyFill="1" applyBorder="1" applyAlignment="1">
      <alignment horizontal="center" vertical="center"/>
    </xf>
    <xf numFmtId="0" fontId="1" fillId="29" borderId="2" xfId="0" applyFont="1" applyFill="1" applyBorder="1"/>
    <xf numFmtId="0" fontId="1" fillId="29" borderId="3" xfId="0" applyFont="1" applyFill="1" applyBorder="1"/>
    <xf numFmtId="0" fontId="23" fillId="27" borderId="45" xfId="0" applyFont="1" applyFill="1" applyBorder="1" applyAlignment="1">
      <alignment horizontal="right" vertical="center"/>
    </xf>
    <xf numFmtId="0" fontId="1" fillId="29" borderId="46" xfId="0" applyFont="1" applyFill="1" applyBorder="1"/>
    <xf numFmtId="0" fontId="24" fillId="0" borderId="87" xfId="0" applyFont="1" applyBorder="1" applyAlignment="1">
      <alignment horizontal="center" vertical="center" wrapText="1"/>
    </xf>
    <xf numFmtId="0" fontId="1" fillId="0" borderId="89" xfId="0" applyFont="1" applyBorder="1"/>
    <xf numFmtId="0" fontId="25" fillId="31" borderId="9" xfId="0" applyFont="1" applyFill="1" applyBorder="1" applyAlignment="1">
      <alignment horizontal="center" vertical="center" wrapText="1"/>
    </xf>
    <xf numFmtId="0" fontId="24" fillId="2" borderId="85" xfId="0" applyFont="1" applyFill="1" applyBorder="1" applyAlignment="1">
      <alignment horizontal="center" vertical="center" wrapText="1"/>
    </xf>
    <xf numFmtId="0" fontId="25" fillId="31" borderId="65" xfId="0" applyFont="1" applyFill="1" applyBorder="1" applyAlignment="1">
      <alignment horizontal="center" vertical="center"/>
    </xf>
    <xf numFmtId="8" fontId="23" fillId="31" borderId="18" xfId="0" applyNumberFormat="1" applyFont="1" applyFill="1" applyBorder="1" applyAlignment="1">
      <alignment horizontal="right" vertical="center" wrapText="1"/>
    </xf>
    <xf numFmtId="0" fontId="28" fillId="0" borderId="42" xfId="0" applyFont="1" applyBorder="1" applyAlignment="1">
      <alignment horizontal="center" vertical="center" wrapText="1"/>
    </xf>
    <xf numFmtId="0" fontId="28" fillId="0" borderId="37" xfId="0" applyFont="1" applyBorder="1" applyAlignment="1">
      <alignment horizontal="center" vertical="center" wrapText="1"/>
    </xf>
    <xf numFmtId="0" fontId="1" fillId="0" borderId="90" xfId="0" applyFont="1" applyBorder="1"/>
    <xf numFmtId="0" fontId="1" fillId="0" borderId="88" xfId="0" applyFont="1" applyBorder="1"/>
    <xf numFmtId="0" fontId="23" fillId="28" borderId="91" xfId="0" applyFont="1" applyFill="1" applyBorder="1" applyAlignment="1">
      <alignment horizontal="center" vertical="center" wrapText="1"/>
    </xf>
    <xf numFmtId="0" fontId="1" fillId="29" borderId="82" xfId="0" applyFont="1" applyFill="1" applyBorder="1"/>
    <xf numFmtId="0" fontId="1" fillId="29" borderId="16" xfId="0" applyFont="1" applyFill="1" applyBorder="1"/>
    <xf numFmtId="0" fontId="25" fillId="27" borderId="83" xfId="0" applyFont="1" applyFill="1" applyBorder="1" applyAlignment="1">
      <alignment horizontal="center" vertical="center" wrapText="1"/>
    </xf>
    <xf numFmtId="0" fontId="1" fillId="29" borderId="88" xfId="0" applyFont="1" applyFill="1" applyBorder="1"/>
    <xf numFmtId="0" fontId="1" fillId="29" borderId="90" xfId="0" applyFont="1" applyFill="1" applyBorder="1"/>
    <xf numFmtId="0" fontId="28" fillId="0" borderId="87" xfId="0" applyFont="1" applyBorder="1" applyAlignment="1">
      <alignment horizontal="center" vertical="center" wrapText="1"/>
    </xf>
    <xf numFmtId="0" fontId="28" fillId="0" borderId="92" xfId="0" applyFont="1" applyBorder="1" applyAlignment="1">
      <alignment horizontal="center" vertical="center" wrapText="1"/>
    </xf>
    <xf numFmtId="0" fontId="28" fillId="2" borderId="85" xfId="0" applyFont="1" applyFill="1" applyBorder="1" applyAlignment="1">
      <alignment horizontal="center" vertical="center" wrapText="1"/>
    </xf>
    <xf numFmtId="0" fontId="25" fillId="27" borderId="94" xfId="0" applyFont="1" applyFill="1" applyBorder="1" applyAlignment="1">
      <alignment horizontal="center" vertical="center"/>
    </xf>
    <xf numFmtId="0" fontId="1" fillId="29" borderId="95" xfId="0" applyFont="1" applyFill="1" applyBorder="1"/>
    <xf numFmtId="0" fontId="1" fillId="29" borderId="96" xfId="0" applyFont="1" applyFill="1" applyBorder="1"/>
    <xf numFmtId="0" fontId="25" fillId="27" borderId="71" xfId="0" applyFont="1" applyFill="1" applyBorder="1" applyAlignment="1">
      <alignment horizontal="right" vertical="center"/>
    </xf>
    <xf numFmtId="0" fontId="1" fillId="29" borderId="72" xfId="0" applyFont="1" applyFill="1" applyBorder="1"/>
    <xf numFmtId="0" fontId="11" fillId="0" borderId="65" xfId="0" applyFont="1" applyBorder="1" applyAlignment="1">
      <alignment horizontal="center" vertical="center"/>
    </xf>
    <xf numFmtId="170" fontId="11" fillId="0" borderId="18" xfId="0" applyNumberFormat="1" applyFont="1" applyBorder="1" applyAlignment="1">
      <alignment horizontal="center" vertical="center"/>
    </xf>
    <xf numFmtId="0" fontId="9" fillId="4" borderId="107" xfId="0" applyFont="1" applyFill="1" applyBorder="1" applyAlignment="1">
      <alignment horizontal="center" vertical="center"/>
    </xf>
    <xf numFmtId="0" fontId="1" fillId="0" borderId="108" xfId="0" applyFont="1" applyBorder="1"/>
    <xf numFmtId="0" fontId="1" fillId="0" borderId="109" xfId="0" applyFont="1" applyBorder="1"/>
    <xf numFmtId="0" fontId="9" fillId="3" borderId="98" xfId="0" applyFont="1" applyFill="1" applyBorder="1" applyAlignment="1">
      <alignment horizontal="center"/>
    </xf>
    <xf numFmtId="0" fontId="1" fillId="0" borderId="99" xfId="0" applyFont="1" applyBorder="1"/>
    <xf numFmtId="0" fontId="1" fillId="0" borderId="100" xfId="0" applyFont="1" applyBorder="1"/>
    <xf numFmtId="0" fontId="10" fillId="4" borderId="55" xfId="0" applyFont="1" applyFill="1" applyBorder="1" applyAlignment="1">
      <alignment horizontal="center" vertical="center"/>
    </xf>
    <xf numFmtId="0" fontId="9" fillId="4" borderId="101" xfId="0" applyFont="1" applyFill="1" applyBorder="1" applyAlignment="1">
      <alignment horizontal="center" vertical="center"/>
    </xf>
    <xf numFmtId="0" fontId="10" fillId="4" borderId="55" xfId="0" applyFont="1" applyFill="1" applyBorder="1" applyAlignment="1">
      <alignment horizontal="center" vertical="center" wrapText="1"/>
    </xf>
    <xf numFmtId="0" fontId="10" fillId="4" borderId="102" xfId="0" applyFont="1" applyFill="1" applyBorder="1" applyAlignment="1">
      <alignment horizontal="center" vertical="center"/>
    </xf>
    <xf numFmtId="0" fontId="18" fillId="4" borderId="18" xfId="0" applyFont="1" applyFill="1" applyBorder="1" applyAlignment="1">
      <alignment horizontal="center" vertical="center" wrapText="1"/>
    </xf>
    <xf numFmtId="0" fontId="10" fillId="4" borderId="54" xfId="0" applyFont="1" applyFill="1" applyBorder="1" applyAlignment="1">
      <alignment horizontal="center" vertical="center"/>
    </xf>
    <xf numFmtId="0" fontId="11" fillId="0" borderId="103" xfId="0" applyFont="1" applyBorder="1" applyAlignment="1">
      <alignment horizontal="center" vertical="center"/>
    </xf>
    <xf numFmtId="170" fontId="11" fillId="0" borderId="105" xfId="0" applyNumberFormat="1" applyFont="1" applyBorder="1" applyAlignment="1">
      <alignment horizontal="center" vertical="center"/>
    </xf>
    <xf numFmtId="0" fontId="9" fillId="2" borderId="0" xfId="0" applyFont="1" applyFill="1" applyAlignment="1">
      <alignment horizontal="center" vertical="center" wrapText="1"/>
    </xf>
    <xf numFmtId="0" fontId="10" fillId="4" borderId="56" xfId="0" applyFont="1" applyFill="1" applyBorder="1" applyAlignment="1">
      <alignment horizontal="center" vertical="center"/>
    </xf>
    <xf numFmtId="0" fontId="9" fillId="2" borderId="0" xfId="0" applyFont="1" applyFill="1" applyAlignment="1">
      <alignment horizontal="center" vertical="center"/>
    </xf>
    <xf numFmtId="0" fontId="16" fillId="4" borderId="107" xfId="0" applyFont="1" applyFill="1" applyBorder="1" applyAlignment="1">
      <alignment horizontal="center"/>
    </xf>
    <xf numFmtId="0" fontId="9" fillId="2" borderId="0" xfId="0" applyFont="1" applyFill="1" applyAlignment="1">
      <alignment horizontal="center"/>
    </xf>
    <xf numFmtId="0" fontId="16" fillId="3" borderId="98" xfId="0" applyFont="1" applyFill="1" applyBorder="1" applyAlignment="1">
      <alignment horizontal="center"/>
    </xf>
    <xf numFmtId="0" fontId="9" fillId="3" borderId="11" xfId="0" applyFont="1" applyFill="1" applyBorder="1" applyAlignment="1">
      <alignment horizontal="center"/>
    </xf>
    <xf numFmtId="0" fontId="33" fillId="3" borderId="111" xfId="0" applyFont="1" applyFill="1" applyBorder="1" applyAlignment="1">
      <alignment horizontal="center"/>
    </xf>
    <xf numFmtId="0" fontId="1" fillId="0" borderId="79" xfId="0" applyFont="1" applyBorder="1"/>
    <xf numFmtId="0" fontId="1" fillId="0" borderId="112" xfId="0" applyFont="1" applyBorder="1"/>
    <xf numFmtId="0" fontId="16" fillId="4" borderId="113" xfId="0" applyFont="1" applyFill="1" applyBorder="1" applyAlignment="1">
      <alignment horizontal="center"/>
    </xf>
    <xf numFmtId="0" fontId="1" fillId="0" borderId="114" xfId="0" applyFont="1" applyBorder="1"/>
    <xf numFmtId="0" fontId="9" fillId="4" borderId="1" xfId="0" applyFont="1" applyFill="1" applyBorder="1" applyAlignment="1">
      <alignment horizontal="center"/>
    </xf>
    <xf numFmtId="0" fontId="33" fillId="4" borderId="43" xfId="0" applyFont="1" applyFill="1" applyBorder="1" applyAlignment="1">
      <alignment horizontal="center"/>
    </xf>
    <xf numFmtId="0" fontId="1" fillId="0" borderId="115" xfId="0" applyFont="1" applyBorder="1"/>
    <xf numFmtId="0" fontId="33" fillId="3" borderId="98" xfId="0" applyFont="1" applyFill="1" applyBorder="1" applyAlignment="1">
      <alignment horizontal="center"/>
    </xf>
    <xf numFmtId="0" fontId="33" fillId="4" borderId="1" xfId="0" applyFont="1" applyFill="1" applyBorder="1" applyAlignment="1">
      <alignment horizontal="center"/>
    </xf>
    <xf numFmtId="0" fontId="9" fillId="4" borderId="113" xfId="0" applyFont="1" applyFill="1" applyBorder="1" applyAlignment="1">
      <alignment horizontal="center"/>
    </xf>
    <xf numFmtId="0" fontId="10" fillId="4" borderId="101" xfId="0" applyFont="1" applyFill="1" applyBorder="1" applyAlignment="1">
      <alignment horizontal="center" vertical="center"/>
    </xf>
    <xf numFmtId="4" fontId="11" fillId="0" borderId="105" xfId="0" applyNumberFormat="1" applyFont="1" applyBorder="1" applyAlignment="1">
      <alignment horizontal="center" vertical="center"/>
    </xf>
    <xf numFmtId="4" fontId="11" fillId="0" borderId="18" xfId="0" applyNumberFormat="1" applyFont="1" applyBorder="1" applyAlignment="1">
      <alignment horizontal="center" vertical="center"/>
    </xf>
    <xf numFmtId="0" fontId="16" fillId="4" borderId="45" xfId="0" applyFont="1" applyFill="1" applyBorder="1" applyAlignment="1">
      <alignment horizontal="center"/>
    </xf>
    <xf numFmtId="0" fontId="16" fillId="3" borderId="111" xfId="0" applyFont="1" applyFill="1" applyBorder="1" applyAlignment="1">
      <alignment horizontal="center"/>
    </xf>
    <xf numFmtId="0" fontId="16" fillId="4" borderId="43" xfId="0" applyFont="1" applyFill="1" applyBorder="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1"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pageSetUpPr fitToPage="1"/>
  </sheetPr>
  <dimension ref="A1:I12"/>
  <sheetViews>
    <sheetView showGridLines="0" tabSelected="1" workbookViewId="0">
      <selection activeCell="H3" sqref="H3"/>
    </sheetView>
  </sheetViews>
  <sheetFormatPr defaultColWidth="14.42578125" defaultRowHeight="15" customHeight="1"/>
  <cols>
    <col min="3" max="3" width="64.140625" customWidth="1"/>
    <col min="6" max="6" width="18.140625" customWidth="1"/>
    <col min="9" max="9" width="17.85546875" customWidth="1"/>
    <col min="10" max="10" width="3.28515625" customWidth="1"/>
  </cols>
  <sheetData>
    <row r="1" spans="1:9" ht="26.25">
      <c r="A1" s="522" t="s">
        <v>1219</v>
      </c>
      <c r="B1" s="523"/>
      <c r="C1" s="523"/>
      <c r="D1" s="523"/>
      <c r="E1" s="523"/>
      <c r="F1" s="523"/>
      <c r="G1" s="523"/>
      <c r="H1" s="523"/>
      <c r="I1" s="524"/>
    </row>
    <row r="2" spans="1:9" ht="15" customHeight="1">
      <c r="A2" s="1" t="s">
        <v>0</v>
      </c>
      <c r="B2" s="2" t="s">
        <v>1</v>
      </c>
      <c r="C2" s="2" t="s">
        <v>2</v>
      </c>
      <c r="D2" s="2" t="s">
        <v>3</v>
      </c>
      <c r="E2" s="2" t="s">
        <v>4</v>
      </c>
      <c r="F2" s="2" t="s">
        <v>5</v>
      </c>
      <c r="G2" s="3" t="s">
        <v>6</v>
      </c>
      <c r="H2" s="2" t="s">
        <v>7</v>
      </c>
      <c r="I2" s="2" t="s">
        <v>8</v>
      </c>
    </row>
    <row r="3" spans="1:9" ht="15" customHeight="1">
      <c r="A3" s="525">
        <v>1</v>
      </c>
      <c r="B3" s="4">
        <v>7</v>
      </c>
      <c r="C3" s="5" t="s">
        <v>9</v>
      </c>
      <c r="D3" s="6">
        <v>25194</v>
      </c>
      <c r="E3" s="6">
        <v>30</v>
      </c>
      <c r="F3" s="7">
        <f>'Resumo dos valores'!G50</f>
        <v>8</v>
      </c>
      <c r="G3" s="4">
        <v>0</v>
      </c>
      <c r="H3" s="8">
        <f>'Resumo dos valores'!H49</f>
        <v>0</v>
      </c>
      <c r="I3" s="8">
        <f>'Resumo dos valores'!I49</f>
        <v>0</v>
      </c>
    </row>
    <row r="4" spans="1:9" ht="15" customHeight="1">
      <c r="A4" s="526"/>
      <c r="B4" s="4">
        <v>8</v>
      </c>
      <c r="C4" s="5" t="s">
        <v>10</v>
      </c>
      <c r="D4" s="6">
        <v>25194</v>
      </c>
      <c r="E4" s="6">
        <v>30</v>
      </c>
      <c r="F4" s="7">
        <f>'Resumo dos valores'!G76</f>
        <v>7</v>
      </c>
      <c r="G4" s="4">
        <v>0</v>
      </c>
      <c r="H4" s="8">
        <f>'Resumo dos valores'!H75</f>
        <v>0</v>
      </c>
      <c r="I4" s="8">
        <f>'Resumo dos valores'!I75</f>
        <v>0</v>
      </c>
    </row>
    <row r="5" spans="1:9" ht="15" customHeight="1">
      <c r="A5" s="526"/>
      <c r="B5" s="4">
        <v>9</v>
      </c>
      <c r="C5" s="5" t="s">
        <v>11</v>
      </c>
      <c r="D5" s="6">
        <v>25194</v>
      </c>
      <c r="E5" s="6">
        <v>30</v>
      </c>
      <c r="F5" s="7">
        <f>'Resumo dos valores'!G102</f>
        <v>9</v>
      </c>
      <c r="G5" s="9">
        <f>'Resumo dos valores'!G96</f>
        <v>2.3662369768673849E-2</v>
      </c>
      <c r="H5" s="8">
        <f>'Resumo dos valores'!H101</f>
        <v>0</v>
      </c>
      <c r="I5" s="8">
        <f>'Resumo dos valores'!I101</f>
        <v>0</v>
      </c>
    </row>
    <row r="6" spans="1:9" ht="15" customHeight="1">
      <c r="A6" s="526"/>
      <c r="B6" s="4">
        <v>10</v>
      </c>
      <c r="C6" s="5" t="s">
        <v>12</v>
      </c>
      <c r="D6" s="6">
        <v>25194</v>
      </c>
      <c r="E6" s="6">
        <v>30</v>
      </c>
      <c r="F6" s="7">
        <f>'Resumo dos valores'!G128</f>
        <v>9</v>
      </c>
      <c r="G6" s="9">
        <f>'Resumo dos valores'!G122</f>
        <v>2.0590676319971746E-2</v>
      </c>
      <c r="H6" s="8">
        <f>'Resumo dos valores'!H127</f>
        <v>0</v>
      </c>
      <c r="I6" s="8">
        <f>'Resumo dos valores'!I127</f>
        <v>0</v>
      </c>
    </row>
    <row r="7" spans="1:9" ht="15" customHeight="1">
      <c r="A7" s="527"/>
      <c r="B7" s="4">
        <v>11</v>
      </c>
      <c r="C7" s="5" t="s">
        <v>13</v>
      </c>
      <c r="D7" s="6">
        <v>25194</v>
      </c>
      <c r="E7" s="6">
        <v>30</v>
      </c>
      <c r="F7" s="7">
        <f>'Resumo dos valores'!G154</f>
        <v>11</v>
      </c>
      <c r="G7" s="9">
        <f>'Resumo dos valores'!G148</f>
        <v>2.1479639766908001E-2</v>
      </c>
      <c r="H7" s="8">
        <f>'Resumo dos valores'!H153</f>
        <v>0</v>
      </c>
      <c r="I7" s="8">
        <f>'Resumo dos valores'!I153</f>
        <v>0</v>
      </c>
    </row>
    <row r="8" spans="1:9" ht="15" customHeight="1">
      <c r="A8" s="528" t="s">
        <v>14</v>
      </c>
      <c r="B8" s="516"/>
      <c r="C8" s="516"/>
      <c r="D8" s="516"/>
      <c r="E8" s="517"/>
      <c r="F8" s="529">
        <f t="shared" ref="F8:I8" si="0">SUM(F3:F7)</f>
        <v>44</v>
      </c>
      <c r="G8" s="530">
        <f t="shared" si="0"/>
        <v>6.5732685855553599E-2</v>
      </c>
      <c r="H8" s="531">
        <f t="shared" si="0"/>
        <v>0</v>
      </c>
      <c r="I8" s="531">
        <f t="shared" si="0"/>
        <v>0</v>
      </c>
    </row>
    <row r="9" spans="1:9" ht="15" customHeight="1">
      <c r="A9" s="518"/>
      <c r="B9" s="519"/>
      <c r="C9" s="519"/>
      <c r="D9" s="519"/>
      <c r="E9" s="520"/>
      <c r="F9" s="527"/>
      <c r="G9" s="527"/>
      <c r="H9" s="527"/>
      <c r="I9" s="527"/>
    </row>
    <row r="10" spans="1:9" ht="15" customHeight="1">
      <c r="A10" s="10"/>
      <c r="B10" s="10"/>
      <c r="C10" s="10"/>
      <c r="D10" s="10"/>
      <c r="E10" s="10"/>
      <c r="F10" s="10"/>
      <c r="G10" s="10"/>
      <c r="H10" s="10"/>
      <c r="I10" s="11"/>
    </row>
    <row r="11" spans="1:9" ht="15" customHeight="1">
      <c r="A11" s="515" t="s">
        <v>15</v>
      </c>
      <c r="B11" s="516"/>
      <c r="C11" s="516"/>
      <c r="D11" s="516"/>
      <c r="E11" s="517"/>
      <c r="F11" s="521">
        <f>I8</f>
        <v>0</v>
      </c>
      <c r="G11" s="516"/>
      <c r="H11" s="516"/>
      <c r="I11" s="517"/>
    </row>
    <row r="12" spans="1:9" ht="15" customHeight="1">
      <c r="A12" s="518"/>
      <c r="B12" s="519"/>
      <c r="C12" s="519"/>
      <c r="D12" s="519"/>
      <c r="E12" s="520"/>
      <c r="F12" s="518"/>
      <c r="G12" s="519"/>
      <c r="H12" s="519"/>
      <c r="I12" s="520"/>
    </row>
  </sheetData>
  <mergeCells count="9">
    <mergeCell ref="A11:E12"/>
    <mergeCell ref="F11:I12"/>
    <mergeCell ref="A1:I1"/>
    <mergeCell ref="A3:A7"/>
    <mergeCell ref="A8:E9"/>
    <mergeCell ref="F8:F9"/>
    <mergeCell ref="G8:G9"/>
    <mergeCell ref="H8:H9"/>
    <mergeCell ref="I8:I9"/>
  </mergeCells>
  <printOptions horizontalCentered="1" gridLines="1"/>
  <pageMargins left="0.7" right="0.7" top="0.75" bottom="0.75" header="0" footer="0"/>
  <pageSetup paperSize="9" fitToHeight="0" pageOrder="overThenDown" orientation="portrait" cellComments="atEnd"/>
  <headerFooter>
    <oddHeader>&amp;CANEXO II - A - Quadro Resumo da Contratação (44h Segunda à Sábado)</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72"/>
  <sheetViews>
    <sheetView showGridLines="0" workbookViewId="0">
      <pane xSplit="3" ySplit="4" topLeftCell="D36" activePane="bottomRight" state="frozen"/>
      <selection pane="topRight" activeCell="D1" sqref="D1"/>
      <selection pane="bottomLeft" activeCell="A5" sqref="A5"/>
      <selection pane="bottomRight" activeCell="J5" sqref="J5:J6"/>
    </sheetView>
  </sheetViews>
  <sheetFormatPr defaultColWidth="14.42578125" defaultRowHeight="15" customHeight="1"/>
  <cols>
    <col min="1" max="1" width="12.140625" customWidth="1"/>
    <col min="2" max="2" width="63.5703125" customWidth="1"/>
    <col min="3" max="3" width="12.140625" customWidth="1"/>
    <col min="4" max="4" width="14.85546875" customWidth="1"/>
    <col min="5" max="5" width="15" customWidth="1"/>
    <col min="6" max="6" width="16" customWidth="1"/>
    <col min="7" max="8" width="14.85546875" customWidth="1"/>
    <col min="9" max="9" width="20.5703125" customWidth="1"/>
    <col min="10" max="11" width="13.42578125" customWidth="1"/>
    <col min="12" max="12" width="15.42578125" customWidth="1"/>
    <col min="13" max="13" width="3.28515625" customWidth="1"/>
  </cols>
  <sheetData>
    <row r="1" spans="1:13" ht="14.25" customHeight="1">
      <c r="A1" s="668" t="s">
        <v>271</v>
      </c>
      <c r="B1" s="676" t="s">
        <v>272</v>
      </c>
      <c r="C1" s="706" t="s">
        <v>273</v>
      </c>
      <c r="D1" s="703" t="s">
        <v>48</v>
      </c>
      <c r="E1" s="703" t="s">
        <v>46</v>
      </c>
      <c r="F1" s="703" t="s">
        <v>47</v>
      </c>
      <c r="G1" s="703" t="s">
        <v>49</v>
      </c>
      <c r="H1" s="703" t="s">
        <v>50</v>
      </c>
      <c r="I1" s="640" t="s">
        <v>379</v>
      </c>
      <c r="J1" s="646" t="s">
        <v>380</v>
      </c>
      <c r="K1" s="646" t="s">
        <v>381</v>
      </c>
      <c r="L1" s="634" t="s">
        <v>382</v>
      </c>
      <c r="M1" s="220"/>
    </row>
    <row r="2" spans="1:13" ht="23.25" customHeight="1">
      <c r="A2" s="705"/>
      <c r="B2" s="644"/>
      <c r="C2" s="707"/>
      <c r="D2" s="704"/>
      <c r="E2" s="704"/>
      <c r="F2" s="704"/>
      <c r="G2" s="704"/>
      <c r="H2" s="704"/>
      <c r="I2" s="641"/>
      <c r="J2" s="644"/>
      <c r="K2" s="644"/>
      <c r="L2" s="635"/>
      <c r="M2" s="220"/>
    </row>
    <row r="3" spans="1:13" ht="35.25" customHeight="1">
      <c r="A3" s="669"/>
      <c r="B3" s="645"/>
      <c r="C3" s="708"/>
      <c r="D3" s="481" t="s">
        <v>383</v>
      </c>
      <c r="E3" s="481" t="s">
        <v>383</v>
      </c>
      <c r="F3" s="481" t="s">
        <v>383</v>
      </c>
      <c r="G3" s="481" t="s">
        <v>383</v>
      </c>
      <c r="H3" s="481" t="s">
        <v>383</v>
      </c>
      <c r="I3" s="642"/>
      <c r="J3" s="645"/>
      <c r="K3" s="645"/>
      <c r="L3" s="636"/>
      <c r="M3" s="220"/>
    </row>
    <row r="4" spans="1:13" ht="1.5" customHeight="1">
      <c r="A4" s="221"/>
      <c r="B4" s="166"/>
      <c r="C4" s="222"/>
      <c r="D4" s="223"/>
      <c r="E4" s="223"/>
      <c r="F4" s="223"/>
      <c r="G4" s="223"/>
      <c r="H4" s="224"/>
      <c r="I4" s="197"/>
      <c r="J4" s="225"/>
      <c r="K4" s="225"/>
      <c r="L4" s="226"/>
      <c r="M4" s="220"/>
    </row>
    <row r="5" spans="1:13" ht="14.25" customHeight="1">
      <c r="A5" s="699">
        <v>1</v>
      </c>
      <c r="B5" s="633" t="s">
        <v>384</v>
      </c>
      <c r="C5" s="700" t="s">
        <v>290</v>
      </c>
      <c r="D5" s="696">
        <v>10</v>
      </c>
      <c r="E5" s="667">
        <v>15</v>
      </c>
      <c r="F5" s="667">
        <v>6</v>
      </c>
      <c r="G5" s="696">
        <v>10</v>
      </c>
      <c r="H5" s="696">
        <v>8</v>
      </c>
      <c r="I5" s="697">
        <f>SUM(D5:H6)</f>
        <v>49</v>
      </c>
      <c r="J5" s="660"/>
      <c r="K5" s="698">
        <f>L5/12</f>
        <v>0</v>
      </c>
      <c r="L5" s="615">
        <f>I5*J5</f>
        <v>0</v>
      </c>
      <c r="M5" s="220"/>
    </row>
    <row r="6" spans="1:13" ht="14.25" customHeight="1">
      <c r="A6" s="545"/>
      <c r="B6" s="527"/>
      <c r="C6" s="701"/>
      <c r="D6" s="664"/>
      <c r="E6" s="664"/>
      <c r="F6" s="664"/>
      <c r="G6" s="664"/>
      <c r="H6" s="664"/>
      <c r="I6" s="630"/>
      <c r="J6" s="645"/>
      <c r="K6" s="614"/>
      <c r="L6" s="617"/>
      <c r="M6" s="220"/>
    </row>
    <row r="7" spans="1:13" ht="14.25" customHeight="1">
      <c r="A7" s="699">
        <v>2</v>
      </c>
      <c r="B7" s="633" t="s">
        <v>385</v>
      </c>
      <c r="C7" s="700" t="s">
        <v>290</v>
      </c>
      <c r="D7" s="696">
        <v>10</v>
      </c>
      <c r="E7" s="667">
        <v>15</v>
      </c>
      <c r="F7" s="667">
        <v>6</v>
      </c>
      <c r="G7" s="696">
        <v>30</v>
      </c>
      <c r="H7" s="696">
        <v>8</v>
      </c>
      <c r="I7" s="697">
        <f>SUM(D7:H9)</f>
        <v>69</v>
      </c>
      <c r="J7" s="660"/>
      <c r="K7" s="698">
        <f>L7/12</f>
        <v>0</v>
      </c>
      <c r="L7" s="615">
        <f>I7*J7</f>
        <v>0</v>
      </c>
      <c r="M7" s="220"/>
    </row>
    <row r="8" spans="1:13" ht="14.25" customHeight="1">
      <c r="A8" s="533"/>
      <c r="B8" s="526"/>
      <c r="C8" s="702"/>
      <c r="D8" s="663"/>
      <c r="E8" s="663"/>
      <c r="F8" s="663"/>
      <c r="G8" s="663"/>
      <c r="H8" s="663"/>
      <c r="I8" s="658"/>
      <c r="J8" s="644"/>
      <c r="K8" s="613"/>
      <c r="L8" s="616"/>
      <c r="M8" s="220"/>
    </row>
    <row r="9" spans="1:13" ht="5.25" customHeight="1">
      <c r="A9" s="545"/>
      <c r="B9" s="527"/>
      <c r="C9" s="701"/>
      <c r="D9" s="664"/>
      <c r="E9" s="664"/>
      <c r="F9" s="664"/>
      <c r="G9" s="664"/>
      <c r="H9" s="664"/>
      <c r="I9" s="630"/>
      <c r="J9" s="645"/>
      <c r="K9" s="614"/>
      <c r="L9" s="617"/>
      <c r="M9" s="220"/>
    </row>
    <row r="10" spans="1:13" ht="14.25" customHeight="1">
      <c r="A10" s="699">
        <v>3</v>
      </c>
      <c r="B10" s="633" t="s">
        <v>386</v>
      </c>
      <c r="C10" s="700" t="s">
        <v>290</v>
      </c>
      <c r="D10" s="696">
        <v>6</v>
      </c>
      <c r="E10" s="667">
        <v>10</v>
      </c>
      <c r="F10" s="667">
        <v>6</v>
      </c>
      <c r="G10" s="696">
        <v>10</v>
      </c>
      <c r="H10" s="696">
        <v>8</v>
      </c>
      <c r="I10" s="697">
        <f>SUM(D10:H11)</f>
        <v>40</v>
      </c>
      <c r="J10" s="660"/>
      <c r="K10" s="698">
        <f>L10/12</f>
        <v>0</v>
      </c>
      <c r="L10" s="615">
        <f>I10*J10</f>
        <v>0</v>
      </c>
      <c r="M10" s="220"/>
    </row>
    <row r="11" spans="1:13" ht="6.75" customHeight="1">
      <c r="A11" s="545"/>
      <c r="B11" s="527"/>
      <c r="C11" s="701"/>
      <c r="D11" s="664"/>
      <c r="E11" s="664"/>
      <c r="F11" s="664"/>
      <c r="G11" s="664"/>
      <c r="H11" s="664"/>
      <c r="I11" s="630"/>
      <c r="J11" s="645"/>
      <c r="K11" s="614"/>
      <c r="L11" s="617"/>
      <c r="M11" s="220"/>
    </row>
    <row r="12" spans="1:13" ht="14.25" customHeight="1">
      <c r="A12" s="699">
        <v>4</v>
      </c>
      <c r="B12" s="633" t="s">
        <v>387</v>
      </c>
      <c r="C12" s="700" t="s">
        <v>290</v>
      </c>
      <c r="D12" s="696">
        <v>6</v>
      </c>
      <c r="E12" s="667">
        <v>10</v>
      </c>
      <c r="F12" s="667">
        <v>6</v>
      </c>
      <c r="G12" s="696">
        <v>20</v>
      </c>
      <c r="H12" s="696">
        <v>8</v>
      </c>
      <c r="I12" s="697">
        <f>SUM(D12:H14)</f>
        <v>50</v>
      </c>
      <c r="J12" s="660"/>
      <c r="K12" s="698">
        <f>L12/12</f>
        <v>0</v>
      </c>
      <c r="L12" s="615">
        <f>I12*J12</f>
        <v>0</v>
      </c>
      <c r="M12" s="220"/>
    </row>
    <row r="13" spans="1:13" ht="9" customHeight="1">
      <c r="A13" s="533"/>
      <c r="B13" s="526"/>
      <c r="C13" s="702"/>
      <c r="D13" s="663"/>
      <c r="E13" s="663"/>
      <c r="F13" s="663"/>
      <c r="G13" s="663"/>
      <c r="H13" s="663"/>
      <c r="I13" s="658"/>
      <c r="J13" s="644"/>
      <c r="K13" s="614"/>
      <c r="L13" s="616"/>
      <c r="M13" s="220"/>
    </row>
    <row r="14" spans="1:13" ht="14.25" hidden="1" customHeight="1">
      <c r="A14" s="545"/>
      <c r="B14" s="527"/>
      <c r="C14" s="701"/>
      <c r="D14" s="664"/>
      <c r="E14" s="664"/>
      <c r="F14" s="664"/>
      <c r="G14" s="664"/>
      <c r="H14" s="664"/>
      <c r="I14" s="630"/>
      <c r="J14" s="645"/>
      <c r="K14" s="698">
        <f>L15/12</f>
        <v>0</v>
      </c>
      <c r="L14" s="617"/>
      <c r="M14" s="220"/>
    </row>
    <row r="15" spans="1:13" ht="14.25" customHeight="1">
      <c r="A15" s="699">
        <v>5</v>
      </c>
      <c r="B15" s="633" t="s">
        <v>388</v>
      </c>
      <c r="C15" s="700" t="s">
        <v>290</v>
      </c>
      <c r="D15" s="696">
        <v>15</v>
      </c>
      <c r="E15" s="667">
        <v>60</v>
      </c>
      <c r="F15" s="667">
        <v>14</v>
      </c>
      <c r="G15" s="696">
        <v>15</v>
      </c>
      <c r="H15" s="696">
        <v>12</v>
      </c>
      <c r="I15" s="697">
        <f>SUM(D15:H17)</f>
        <v>116</v>
      </c>
      <c r="J15" s="660"/>
      <c r="K15" s="613"/>
      <c r="L15" s="615">
        <f>I15*J15</f>
        <v>0</v>
      </c>
      <c r="M15" s="220"/>
    </row>
    <row r="16" spans="1:13" ht="7.5" customHeight="1">
      <c r="A16" s="533"/>
      <c r="B16" s="526"/>
      <c r="C16" s="702"/>
      <c r="D16" s="663"/>
      <c r="E16" s="663"/>
      <c r="F16" s="663"/>
      <c r="G16" s="663"/>
      <c r="H16" s="663"/>
      <c r="I16" s="658"/>
      <c r="J16" s="644"/>
      <c r="K16" s="613"/>
      <c r="L16" s="616"/>
      <c r="M16" s="220"/>
    </row>
    <row r="17" spans="1:13" ht="14.25" hidden="1" customHeight="1">
      <c r="A17" s="545"/>
      <c r="B17" s="527"/>
      <c r="C17" s="701"/>
      <c r="D17" s="664"/>
      <c r="E17" s="664"/>
      <c r="F17" s="664"/>
      <c r="G17" s="664"/>
      <c r="H17" s="664"/>
      <c r="I17" s="630"/>
      <c r="J17" s="645"/>
      <c r="K17" s="614"/>
      <c r="L17" s="617"/>
      <c r="M17" s="220"/>
    </row>
    <row r="18" spans="1:13" ht="14.25" customHeight="1">
      <c r="A18" s="699">
        <v>6</v>
      </c>
      <c r="B18" s="633" t="s">
        <v>389</v>
      </c>
      <c r="C18" s="700" t="s">
        <v>290</v>
      </c>
      <c r="D18" s="696">
        <v>5</v>
      </c>
      <c r="E18" s="667">
        <v>15</v>
      </c>
      <c r="F18" s="667">
        <v>12</v>
      </c>
      <c r="G18" s="696">
        <v>10</v>
      </c>
      <c r="H18" s="696">
        <v>12</v>
      </c>
      <c r="I18" s="697">
        <f>SUM(D18:H19)</f>
        <v>54</v>
      </c>
      <c r="J18" s="660"/>
      <c r="K18" s="698">
        <f>L18/12</f>
        <v>0</v>
      </c>
      <c r="L18" s="615">
        <f>I18*J18</f>
        <v>0</v>
      </c>
      <c r="M18" s="220"/>
    </row>
    <row r="19" spans="1:13" ht="6" customHeight="1">
      <c r="A19" s="545"/>
      <c r="B19" s="527"/>
      <c r="C19" s="701"/>
      <c r="D19" s="664"/>
      <c r="E19" s="664"/>
      <c r="F19" s="664"/>
      <c r="G19" s="664"/>
      <c r="H19" s="664"/>
      <c r="I19" s="630"/>
      <c r="J19" s="645"/>
      <c r="K19" s="614"/>
      <c r="L19" s="617"/>
      <c r="M19" s="220"/>
    </row>
    <row r="20" spans="1:13" ht="14.25" customHeight="1">
      <c r="A20" s="699">
        <v>7</v>
      </c>
      <c r="B20" s="633" t="s">
        <v>390</v>
      </c>
      <c r="C20" s="700" t="s">
        <v>290</v>
      </c>
      <c r="D20" s="696">
        <v>10</v>
      </c>
      <c r="E20" s="667">
        <v>15</v>
      </c>
      <c r="F20" s="667">
        <v>12</v>
      </c>
      <c r="G20" s="696">
        <v>10</v>
      </c>
      <c r="H20" s="696">
        <v>16</v>
      </c>
      <c r="I20" s="697">
        <f>SUM(D20:H21)</f>
        <v>63</v>
      </c>
      <c r="J20" s="660"/>
      <c r="K20" s="698">
        <f>L20/12</f>
        <v>0</v>
      </c>
      <c r="L20" s="615">
        <f>I20*J20</f>
        <v>0</v>
      </c>
      <c r="M20" s="220"/>
    </row>
    <row r="21" spans="1:13" ht="6.75" customHeight="1">
      <c r="A21" s="545"/>
      <c r="B21" s="527"/>
      <c r="C21" s="701"/>
      <c r="D21" s="664"/>
      <c r="E21" s="664"/>
      <c r="F21" s="664"/>
      <c r="G21" s="664"/>
      <c r="H21" s="664"/>
      <c r="I21" s="630"/>
      <c r="J21" s="645"/>
      <c r="K21" s="614"/>
      <c r="L21" s="617"/>
      <c r="M21" s="220"/>
    </row>
    <row r="22" spans="1:13" ht="14.25" customHeight="1">
      <c r="A22" s="699">
        <v>8</v>
      </c>
      <c r="B22" s="633" t="s">
        <v>391</v>
      </c>
      <c r="C22" s="700" t="s">
        <v>290</v>
      </c>
      <c r="D22" s="696">
        <v>10</v>
      </c>
      <c r="E22" s="667">
        <v>12</v>
      </c>
      <c r="F22" s="667">
        <v>6</v>
      </c>
      <c r="G22" s="696">
        <v>10</v>
      </c>
      <c r="H22" s="696">
        <v>16</v>
      </c>
      <c r="I22" s="697">
        <f>SUM(D22:H23)</f>
        <v>54</v>
      </c>
      <c r="J22" s="660"/>
      <c r="K22" s="698">
        <f>L22/12</f>
        <v>0</v>
      </c>
      <c r="L22" s="615">
        <f>I22*J22</f>
        <v>0</v>
      </c>
      <c r="M22" s="220"/>
    </row>
    <row r="23" spans="1:13" ht="6.75" customHeight="1">
      <c r="A23" s="545"/>
      <c r="B23" s="527"/>
      <c r="C23" s="701"/>
      <c r="D23" s="664"/>
      <c r="E23" s="664"/>
      <c r="F23" s="664"/>
      <c r="G23" s="664"/>
      <c r="H23" s="664"/>
      <c r="I23" s="630"/>
      <c r="J23" s="645"/>
      <c r="K23" s="614"/>
      <c r="L23" s="617"/>
      <c r="M23" s="220"/>
    </row>
    <row r="24" spans="1:13" ht="14.25" customHeight="1">
      <c r="A24" s="699">
        <v>9</v>
      </c>
      <c r="B24" s="633" t="s">
        <v>392</v>
      </c>
      <c r="C24" s="700" t="s">
        <v>290</v>
      </c>
      <c r="D24" s="696">
        <v>10</v>
      </c>
      <c r="E24" s="667">
        <v>30</v>
      </c>
      <c r="F24" s="667">
        <v>6</v>
      </c>
      <c r="G24" s="696">
        <v>30</v>
      </c>
      <c r="H24" s="696">
        <v>8</v>
      </c>
      <c r="I24" s="697">
        <f>SUM(D24:H25)</f>
        <v>84</v>
      </c>
      <c r="J24" s="660"/>
      <c r="K24" s="698">
        <f>L24/12</f>
        <v>0</v>
      </c>
      <c r="L24" s="615">
        <f>I24*J24</f>
        <v>0</v>
      </c>
      <c r="M24" s="220"/>
    </row>
    <row r="25" spans="1:13" ht="9" customHeight="1">
      <c r="A25" s="545"/>
      <c r="B25" s="527"/>
      <c r="C25" s="701"/>
      <c r="D25" s="664"/>
      <c r="E25" s="664"/>
      <c r="F25" s="664"/>
      <c r="G25" s="664"/>
      <c r="H25" s="664"/>
      <c r="I25" s="630"/>
      <c r="J25" s="645"/>
      <c r="K25" s="614"/>
      <c r="L25" s="617"/>
      <c r="M25" s="220"/>
    </row>
    <row r="26" spans="1:13" ht="14.25" customHeight="1">
      <c r="A26" s="699">
        <v>10</v>
      </c>
      <c r="B26" s="633" t="s">
        <v>393</v>
      </c>
      <c r="C26" s="700" t="s">
        <v>290</v>
      </c>
      <c r="D26" s="696">
        <v>10</v>
      </c>
      <c r="E26" s="667">
        <v>12</v>
      </c>
      <c r="F26" s="667">
        <v>10</v>
      </c>
      <c r="G26" s="696">
        <v>5</v>
      </c>
      <c r="H26" s="696">
        <v>8</v>
      </c>
      <c r="I26" s="697">
        <f>SUM(D26:H27)</f>
        <v>45</v>
      </c>
      <c r="J26" s="660"/>
      <c r="K26" s="698">
        <f>L26/12</f>
        <v>0</v>
      </c>
      <c r="L26" s="615">
        <f>I26*J26</f>
        <v>0</v>
      </c>
      <c r="M26" s="220"/>
    </row>
    <row r="27" spans="1:13" ht="4.5" customHeight="1">
      <c r="A27" s="545"/>
      <c r="B27" s="527"/>
      <c r="C27" s="701"/>
      <c r="D27" s="664"/>
      <c r="E27" s="664"/>
      <c r="F27" s="664"/>
      <c r="G27" s="664"/>
      <c r="H27" s="664"/>
      <c r="I27" s="630"/>
      <c r="J27" s="645"/>
      <c r="K27" s="614"/>
      <c r="L27" s="617"/>
      <c r="M27" s="220"/>
    </row>
    <row r="28" spans="1:13" ht="14.25" customHeight="1">
      <c r="A28" s="699">
        <v>11</v>
      </c>
      <c r="B28" s="633" t="s">
        <v>394</v>
      </c>
      <c r="C28" s="700" t="s">
        <v>290</v>
      </c>
      <c r="D28" s="696">
        <v>10</v>
      </c>
      <c r="E28" s="667">
        <v>15</v>
      </c>
      <c r="F28" s="667">
        <v>12</v>
      </c>
      <c r="G28" s="696">
        <v>10</v>
      </c>
      <c r="H28" s="696">
        <v>16</v>
      </c>
      <c r="I28" s="697">
        <f>SUM(D28:H29)</f>
        <v>63</v>
      </c>
      <c r="J28" s="660"/>
      <c r="K28" s="698">
        <f>L28/12</f>
        <v>0</v>
      </c>
      <c r="L28" s="615">
        <f>I28*J28</f>
        <v>0</v>
      </c>
      <c r="M28" s="220"/>
    </row>
    <row r="29" spans="1:13" ht="4.5" customHeight="1">
      <c r="A29" s="545"/>
      <c r="B29" s="527"/>
      <c r="C29" s="701"/>
      <c r="D29" s="664"/>
      <c r="E29" s="664"/>
      <c r="F29" s="664"/>
      <c r="G29" s="664"/>
      <c r="H29" s="664"/>
      <c r="I29" s="630"/>
      <c r="J29" s="645"/>
      <c r="K29" s="614"/>
      <c r="L29" s="617"/>
      <c r="M29" s="220"/>
    </row>
    <row r="30" spans="1:13" ht="14.25" customHeight="1">
      <c r="A30" s="699">
        <v>12</v>
      </c>
      <c r="B30" s="633" t="s">
        <v>395</v>
      </c>
      <c r="C30" s="700" t="s">
        <v>290</v>
      </c>
      <c r="D30" s="696">
        <v>10</v>
      </c>
      <c r="E30" s="667">
        <v>15</v>
      </c>
      <c r="F30" s="667">
        <v>12</v>
      </c>
      <c r="G30" s="696">
        <v>15</v>
      </c>
      <c r="H30" s="696">
        <v>16</v>
      </c>
      <c r="I30" s="697">
        <f>SUM(D30:H31)</f>
        <v>68</v>
      </c>
      <c r="J30" s="660"/>
      <c r="K30" s="698">
        <f>L30/12</f>
        <v>0</v>
      </c>
      <c r="L30" s="615">
        <f>I30*J30</f>
        <v>0</v>
      </c>
      <c r="M30" s="220"/>
    </row>
    <row r="31" spans="1:13" ht="4.5" customHeight="1">
      <c r="A31" s="545"/>
      <c r="B31" s="527"/>
      <c r="C31" s="701"/>
      <c r="D31" s="664"/>
      <c r="E31" s="664"/>
      <c r="F31" s="664"/>
      <c r="G31" s="664"/>
      <c r="H31" s="664"/>
      <c r="I31" s="630"/>
      <c r="J31" s="645"/>
      <c r="K31" s="614"/>
      <c r="L31" s="617"/>
      <c r="M31" s="220"/>
    </row>
    <row r="32" spans="1:13" ht="14.25" customHeight="1">
      <c r="A32" s="699">
        <v>13</v>
      </c>
      <c r="B32" s="633" t="s">
        <v>396</v>
      </c>
      <c r="C32" s="700" t="s">
        <v>290</v>
      </c>
      <c r="D32" s="696">
        <v>20</v>
      </c>
      <c r="E32" s="667">
        <v>30</v>
      </c>
      <c r="F32" s="667">
        <v>24</v>
      </c>
      <c r="G32" s="696">
        <v>10</v>
      </c>
      <c r="H32" s="696">
        <v>32</v>
      </c>
      <c r="I32" s="697">
        <f>SUM(D32:H33)</f>
        <v>116</v>
      </c>
      <c r="J32" s="660"/>
      <c r="K32" s="698">
        <f>L32/12</f>
        <v>0</v>
      </c>
      <c r="L32" s="615">
        <f>I32*J32</f>
        <v>0</v>
      </c>
      <c r="M32" s="220"/>
    </row>
    <row r="33" spans="1:13" ht="8.25" customHeight="1">
      <c r="A33" s="545"/>
      <c r="B33" s="527"/>
      <c r="C33" s="701"/>
      <c r="D33" s="664"/>
      <c r="E33" s="664"/>
      <c r="F33" s="664"/>
      <c r="G33" s="664"/>
      <c r="H33" s="664"/>
      <c r="I33" s="630"/>
      <c r="J33" s="645"/>
      <c r="K33" s="614"/>
      <c r="L33" s="617"/>
      <c r="M33" s="220"/>
    </row>
    <row r="34" spans="1:13" ht="14.25" customHeight="1">
      <c r="A34" s="699">
        <v>14</v>
      </c>
      <c r="B34" s="633" t="s">
        <v>397</v>
      </c>
      <c r="C34" s="700" t="s">
        <v>290</v>
      </c>
      <c r="D34" s="696">
        <v>20</v>
      </c>
      <c r="E34" s="667">
        <v>10</v>
      </c>
      <c r="F34" s="667">
        <v>24</v>
      </c>
      <c r="G34" s="696">
        <v>24</v>
      </c>
      <c r="H34" s="696">
        <v>16</v>
      </c>
      <c r="I34" s="697">
        <f>SUM(D34:H35)</f>
        <v>94</v>
      </c>
      <c r="J34" s="660"/>
      <c r="K34" s="698">
        <f>L34/12</f>
        <v>0</v>
      </c>
      <c r="L34" s="615">
        <f>I34*J34</f>
        <v>0</v>
      </c>
      <c r="M34" s="220"/>
    </row>
    <row r="35" spans="1:13" ht="6" customHeight="1">
      <c r="A35" s="545"/>
      <c r="B35" s="527"/>
      <c r="C35" s="701"/>
      <c r="D35" s="664"/>
      <c r="E35" s="664"/>
      <c r="F35" s="664"/>
      <c r="G35" s="664"/>
      <c r="H35" s="664"/>
      <c r="I35" s="630"/>
      <c r="J35" s="645"/>
      <c r="K35" s="614"/>
      <c r="L35" s="617"/>
      <c r="M35" s="220"/>
    </row>
    <row r="36" spans="1:13" ht="14.25" customHeight="1">
      <c r="A36" s="699">
        <v>15</v>
      </c>
      <c r="B36" s="633" t="s">
        <v>398</v>
      </c>
      <c r="C36" s="700" t="s">
        <v>290</v>
      </c>
      <c r="D36" s="696">
        <v>8</v>
      </c>
      <c r="E36" s="667">
        <v>2</v>
      </c>
      <c r="F36" s="667">
        <v>4</v>
      </c>
      <c r="G36" s="696">
        <v>10</v>
      </c>
      <c r="H36" s="696">
        <v>8</v>
      </c>
      <c r="I36" s="697">
        <f>SUM(D36:H39)</f>
        <v>32</v>
      </c>
      <c r="J36" s="660"/>
      <c r="K36" s="698">
        <f>L36/12</f>
        <v>0</v>
      </c>
      <c r="L36" s="615">
        <f>I36*J36</f>
        <v>0</v>
      </c>
      <c r="M36" s="220"/>
    </row>
    <row r="37" spans="1:13" ht="11.25" customHeight="1">
      <c r="A37" s="533"/>
      <c r="B37" s="526"/>
      <c r="C37" s="702"/>
      <c r="D37" s="663"/>
      <c r="E37" s="663"/>
      <c r="F37" s="663"/>
      <c r="G37" s="663"/>
      <c r="H37" s="663"/>
      <c r="I37" s="658"/>
      <c r="J37" s="644"/>
      <c r="K37" s="614"/>
      <c r="L37" s="616"/>
      <c r="M37" s="220"/>
    </row>
    <row r="38" spans="1:13" ht="0.75" hidden="1" customHeight="1">
      <c r="A38" s="533"/>
      <c r="B38" s="526"/>
      <c r="C38" s="702"/>
      <c r="D38" s="663"/>
      <c r="E38" s="663"/>
      <c r="F38" s="663"/>
      <c r="G38" s="663"/>
      <c r="H38" s="663"/>
      <c r="I38" s="658"/>
      <c r="J38" s="644"/>
      <c r="K38" s="698">
        <f>L38/12</f>
        <v>0</v>
      </c>
      <c r="L38" s="616"/>
      <c r="M38" s="220"/>
    </row>
    <row r="39" spans="1:13" ht="14.25" hidden="1" customHeight="1">
      <c r="A39" s="545"/>
      <c r="B39" s="527"/>
      <c r="C39" s="701"/>
      <c r="D39" s="664"/>
      <c r="E39" s="664"/>
      <c r="F39" s="664"/>
      <c r="G39" s="664"/>
      <c r="H39" s="664"/>
      <c r="I39" s="630"/>
      <c r="J39" s="645"/>
      <c r="K39" s="614"/>
      <c r="L39" s="617"/>
      <c r="M39" s="220"/>
    </row>
    <row r="40" spans="1:13" ht="14.25" customHeight="1">
      <c r="A40" s="699">
        <v>16</v>
      </c>
      <c r="B40" s="633" t="s">
        <v>399</v>
      </c>
      <c r="C40" s="700" t="s">
        <v>290</v>
      </c>
      <c r="D40" s="696">
        <v>10</v>
      </c>
      <c r="E40" s="667">
        <v>25</v>
      </c>
      <c r="F40" s="667">
        <v>12</v>
      </c>
      <c r="G40" s="696">
        <v>12</v>
      </c>
      <c r="H40" s="696">
        <v>24</v>
      </c>
      <c r="I40" s="697">
        <f>SUM(D40:H43)</f>
        <v>83</v>
      </c>
      <c r="J40" s="660"/>
      <c r="K40" s="698">
        <f>L40/12</f>
        <v>0</v>
      </c>
      <c r="L40" s="615">
        <f>I40*J40</f>
        <v>0</v>
      </c>
      <c r="M40" s="220"/>
    </row>
    <row r="41" spans="1:13" ht="8.25" customHeight="1">
      <c r="A41" s="533"/>
      <c r="B41" s="526"/>
      <c r="C41" s="702"/>
      <c r="D41" s="663"/>
      <c r="E41" s="663"/>
      <c r="F41" s="663"/>
      <c r="G41" s="663"/>
      <c r="H41" s="663"/>
      <c r="I41" s="658"/>
      <c r="J41" s="644"/>
      <c r="K41" s="614"/>
      <c r="L41" s="616"/>
      <c r="M41" s="220"/>
    </row>
    <row r="42" spans="1:13" ht="14.25" hidden="1" customHeight="1">
      <c r="A42" s="533"/>
      <c r="B42" s="526"/>
      <c r="C42" s="702"/>
      <c r="D42" s="663"/>
      <c r="E42" s="663"/>
      <c r="F42" s="663"/>
      <c r="G42" s="663"/>
      <c r="H42" s="663"/>
      <c r="I42" s="658"/>
      <c r="J42" s="644"/>
      <c r="K42" s="698">
        <f>L42/12</f>
        <v>0</v>
      </c>
      <c r="L42" s="616"/>
      <c r="M42" s="220"/>
    </row>
    <row r="43" spans="1:13" ht="14.25" hidden="1" customHeight="1">
      <c r="A43" s="545"/>
      <c r="B43" s="527"/>
      <c r="C43" s="701"/>
      <c r="D43" s="664"/>
      <c r="E43" s="664"/>
      <c r="F43" s="664"/>
      <c r="G43" s="664"/>
      <c r="H43" s="664"/>
      <c r="I43" s="630"/>
      <c r="J43" s="645"/>
      <c r="K43" s="614"/>
      <c r="L43" s="617"/>
      <c r="M43" s="220"/>
    </row>
    <row r="44" spans="1:13" ht="14.25" customHeight="1">
      <c r="A44" s="699">
        <v>17</v>
      </c>
      <c r="B44" s="633" t="s">
        <v>400</v>
      </c>
      <c r="C44" s="700" t="s">
        <v>290</v>
      </c>
      <c r="D44" s="696">
        <v>10</v>
      </c>
      <c r="E44" s="667">
        <v>15</v>
      </c>
      <c r="F44" s="667">
        <v>12</v>
      </c>
      <c r="G44" s="696">
        <v>12</v>
      </c>
      <c r="H44" s="696">
        <v>32</v>
      </c>
      <c r="I44" s="697">
        <f>SUM(D44:H45)</f>
        <v>81</v>
      </c>
      <c r="J44" s="660"/>
      <c r="K44" s="698">
        <f>L44/12</f>
        <v>0</v>
      </c>
      <c r="L44" s="615">
        <f>I44*J44</f>
        <v>0</v>
      </c>
      <c r="M44" s="220"/>
    </row>
    <row r="45" spans="1:13" ht="9" customHeight="1">
      <c r="A45" s="545"/>
      <c r="B45" s="527"/>
      <c r="C45" s="701"/>
      <c r="D45" s="664"/>
      <c r="E45" s="664"/>
      <c r="F45" s="664"/>
      <c r="G45" s="664"/>
      <c r="H45" s="664"/>
      <c r="I45" s="630"/>
      <c r="J45" s="645"/>
      <c r="K45" s="614"/>
      <c r="L45" s="617"/>
      <c r="M45" s="220"/>
    </row>
    <row r="46" spans="1:13" ht="14.25" customHeight="1">
      <c r="A46" s="699">
        <v>18</v>
      </c>
      <c r="B46" s="633" t="s">
        <v>401</v>
      </c>
      <c r="C46" s="700" t="s">
        <v>290</v>
      </c>
      <c r="D46" s="696">
        <v>20</v>
      </c>
      <c r="E46" s="667">
        <v>25</v>
      </c>
      <c r="F46" s="667">
        <v>12</v>
      </c>
      <c r="G46" s="696">
        <v>6</v>
      </c>
      <c r="H46" s="696">
        <v>24</v>
      </c>
      <c r="I46" s="697">
        <f>SUM(D46:H47)</f>
        <v>87</v>
      </c>
      <c r="J46" s="660"/>
      <c r="K46" s="698">
        <f>L46/12</f>
        <v>0</v>
      </c>
      <c r="L46" s="615">
        <f>I46*J46</f>
        <v>0</v>
      </c>
      <c r="M46" s="220"/>
    </row>
    <row r="47" spans="1:13" ht="6" customHeight="1">
      <c r="A47" s="545"/>
      <c r="B47" s="527"/>
      <c r="C47" s="701"/>
      <c r="D47" s="664"/>
      <c r="E47" s="664"/>
      <c r="F47" s="664"/>
      <c r="G47" s="664"/>
      <c r="H47" s="664"/>
      <c r="I47" s="630"/>
      <c r="J47" s="645"/>
      <c r="K47" s="614"/>
      <c r="L47" s="617"/>
      <c r="M47" s="220"/>
    </row>
    <row r="48" spans="1:13" ht="14.25" customHeight="1">
      <c r="A48" s="699">
        <v>19</v>
      </c>
      <c r="B48" s="633" t="s">
        <v>402</v>
      </c>
      <c r="C48" s="700" t="s">
        <v>290</v>
      </c>
      <c r="D48" s="696">
        <v>10</v>
      </c>
      <c r="E48" s="667">
        <v>24</v>
      </c>
      <c r="F48" s="667">
        <v>12</v>
      </c>
      <c r="G48" s="696">
        <v>24</v>
      </c>
      <c r="H48" s="696">
        <v>16</v>
      </c>
      <c r="I48" s="697">
        <f>SUM(D48:H49)</f>
        <v>86</v>
      </c>
      <c r="J48" s="660"/>
      <c r="K48" s="698">
        <f>L48/12</f>
        <v>0</v>
      </c>
      <c r="L48" s="615">
        <f>I48*J48</f>
        <v>0</v>
      </c>
      <c r="M48" s="220"/>
    </row>
    <row r="49" spans="1:13" ht="8.25" customHeight="1">
      <c r="A49" s="545"/>
      <c r="B49" s="527"/>
      <c r="C49" s="701"/>
      <c r="D49" s="664"/>
      <c r="E49" s="664"/>
      <c r="F49" s="664"/>
      <c r="G49" s="664"/>
      <c r="H49" s="664"/>
      <c r="I49" s="630"/>
      <c r="J49" s="645"/>
      <c r="K49" s="614"/>
      <c r="L49" s="617"/>
      <c r="M49" s="220"/>
    </row>
    <row r="50" spans="1:13" ht="14.25" customHeight="1">
      <c r="A50" s="699">
        <v>20</v>
      </c>
      <c r="B50" s="633" t="s">
        <v>403</v>
      </c>
      <c r="C50" s="700" t="s">
        <v>290</v>
      </c>
      <c r="D50" s="696">
        <v>20</v>
      </c>
      <c r="E50" s="667">
        <v>20</v>
      </c>
      <c r="F50" s="667">
        <v>8</v>
      </c>
      <c r="G50" s="696">
        <v>20</v>
      </c>
      <c r="H50" s="696">
        <v>16</v>
      </c>
      <c r="I50" s="697">
        <f>SUM(D50:H51)</f>
        <v>84</v>
      </c>
      <c r="J50" s="660"/>
      <c r="K50" s="698">
        <f>L50/12</f>
        <v>0</v>
      </c>
      <c r="L50" s="615">
        <f>I50*J50</f>
        <v>0</v>
      </c>
      <c r="M50" s="220"/>
    </row>
    <row r="51" spans="1:13" ht="4.5" customHeight="1">
      <c r="A51" s="545"/>
      <c r="B51" s="527"/>
      <c r="C51" s="701"/>
      <c r="D51" s="664"/>
      <c r="E51" s="664"/>
      <c r="F51" s="664"/>
      <c r="G51" s="664"/>
      <c r="H51" s="664"/>
      <c r="I51" s="630"/>
      <c r="J51" s="645"/>
      <c r="K51" s="614"/>
      <c r="L51" s="617"/>
      <c r="M51" s="220"/>
    </row>
    <row r="52" spans="1:13" ht="14.25" customHeight="1">
      <c r="A52" s="699">
        <v>21</v>
      </c>
      <c r="B52" s="633" t="s">
        <v>404</v>
      </c>
      <c r="C52" s="700" t="s">
        <v>290</v>
      </c>
      <c r="D52" s="696">
        <v>20</v>
      </c>
      <c r="E52" s="667">
        <v>20</v>
      </c>
      <c r="F52" s="667">
        <v>10</v>
      </c>
      <c r="G52" s="696">
        <v>12</v>
      </c>
      <c r="H52" s="711">
        <v>150</v>
      </c>
      <c r="I52" s="697">
        <f>SUM(D52:H53)</f>
        <v>212</v>
      </c>
      <c r="J52" s="660"/>
      <c r="K52" s="698">
        <f>L52/12</f>
        <v>0</v>
      </c>
      <c r="L52" s="615">
        <f>I52*J52</f>
        <v>0</v>
      </c>
      <c r="M52" s="220"/>
    </row>
    <row r="53" spans="1:13" ht="1.5" customHeight="1">
      <c r="A53" s="545"/>
      <c r="B53" s="527"/>
      <c r="C53" s="701"/>
      <c r="D53" s="664"/>
      <c r="E53" s="664"/>
      <c r="F53" s="664"/>
      <c r="G53" s="664"/>
      <c r="H53" s="664"/>
      <c r="I53" s="630"/>
      <c r="J53" s="645"/>
      <c r="K53" s="614"/>
      <c r="L53" s="617"/>
      <c r="M53" s="220"/>
    </row>
    <row r="54" spans="1:13" ht="25.5">
      <c r="A54" s="709">
        <v>22</v>
      </c>
      <c r="B54" s="177" t="s">
        <v>405</v>
      </c>
      <c r="C54" s="710" t="s">
        <v>290</v>
      </c>
      <c r="D54" s="696">
        <v>20</v>
      </c>
      <c r="E54" s="667">
        <v>50</v>
      </c>
      <c r="F54" s="667">
        <v>40</v>
      </c>
      <c r="G54" s="696">
        <v>20</v>
      </c>
      <c r="H54" s="696">
        <v>32</v>
      </c>
      <c r="I54" s="697">
        <f>SUM(D54:H59)</f>
        <v>162</v>
      </c>
      <c r="J54" s="660"/>
      <c r="K54" s="698">
        <f>L54/12</f>
        <v>0</v>
      </c>
      <c r="L54" s="615">
        <f>I54*J54</f>
        <v>0</v>
      </c>
      <c r="M54" s="220"/>
    </row>
    <row r="55" spans="1:13" ht="14.25" customHeight="1">
      <c r="A55" s="608"/>
      <c r="B55" s="186" t="s">
        <v>406</v>
      </c>
      <c r="C55" s="605"/>
      <c r="D55" s="663"/>
      <c r="E55" s="663"/>
      <c r="F55" s="663"/>
      <c r="G55" s="663"/>
      <c r="H55" s="663"/>
      <c r="I55" s="658"/>
      <c r="J55" s="644"/>
      <c r="K55" s="613"/>
      <c r="L55" s="616"/>
      <c r="M55" s="220"/>
    </row>
    <row r="56" spans="1:13" ht="14.25" customHeight="1">
      <c r="A56" s="608"/>
      <c r="B56" s="186" t="s">
        <v>407</v>
      </c>
      <c r="C56" s="605"/>
      <c r="D56" s="663"/>
      <c r="E56" s="663"/>
      <c r="F56" s="663"/>
      <c r="G56" s="663"/>
      <c r="H56" s="663"/>
      <c r="I56" s="658"/>
      <c r="J56" s="644"/>
      <c r="K56" s="613"/>
      <c r="L56" s="616"/>
      <c r="M56" s="220"/>
    </row>
    <row r="57" spans="1:13" ht="14.25" customHeight="1">
      <c r="A57" s="608"/>
      <c r="B57" s="186" t="s">
        <v>408</v>
      </c>
      <c r="C57" s="605"/>
      <c r="D57" s="663"/>
      <c r="E57" s="663"/>
      <c r="F57" s="663"/>
      <c r="G57" s="663"/>
      <c r="H57" s="663"/>
      <c r="I57" s="658"/>
      <c r="J57" s="644"/>
      <c r="K57" s="613"/>
      <c r="L57" s="616"/>
      <c r="M57" s="220"/>
    </row>
    <row r="58" spans="1:13" ht="14.25" customHeight="1">
      <c r="A58" s="608"/>
      <c r="B58" s="186" t="s">
        <v>409</v>
      </c>
      <c r="C58" s="605"/>
      <c r="D58" s="663"/>
      <c r="E58" s="663"/>
      <c r="F58" s="663"/>
      <c r="G58" s="663"/>
      <c r="H58" s="663"/>
      <c r="I58" s="658"/>
      <c r="J58" s="644"/>
      <c r="K58" s="613"/>
      <c r="L58" s="616"/>
      <c r="M58" s="220"/>
    </row>
    <row r="59" spans="1:13" ht="14.25" customHeight="1">
      <c r="A59" s="694"/>
      <c r="B59" s="186" t="s">
        <v>410</v>
      </c>
      <c r="C59" s="606"/>
      <c r="D59" s="664"/>
      <c r="E59" s="664"/>
      <c r="F59" s="664"/>
      <c r="G59" s="664"/>
      <c r="H59" s="664"/>
      <c r="I59" s="630"/>
      <c r="J59" s="645"/>
      <c r="K59" s="614"/>
      <c r="L59" s="617"/>
      <c r="M59" s="220"/>
    </row>
    <row r="60" spans="1:13" ht="14.25" customHeight="1">
      <c r="A60" s="709">
        <v>23</v>
      </c>
      <c r="B60" s="185" t="s">
        <v>411</v>
      </c>
      <c r="C60" s="710" t="s">
        <v>290</v>
      </c>
      <c r="D60" s="696">
        <v>6</v>
      </c>
      <c r="E60" s="667">
        <v>24</v>
      </c>
      <c r="F60" s="667">
        <v>10</v>
      </c>
      <c r="G60" s="696">
        <v>5</v>
      </c>
      <c r="H60" s="696">
        <v>4</v>
      </c>
      <c r="I60" s="697">
        <f>SUM(D60:H63)</f>
        <v>49</v>
      </c>
      <c r="J60" s="660"/>
      <c r="K60" s="698">
        <f>L60/12</f>
        <v>0</v>
      </c>
      <c r="L60" s="615">
        <f>I60*J60</f>
        <v>0</v>
      </c>
      <c r="M60" s="220"/>
    </row>
    <row r="61" spans="1:13" ht="14.25" customHeight="1">
      <c r="A61" s="608"/>
      <c r="B61" s="227" t="s">
        <v>412</v>
      </c>
      <c r="C61" s="605"/>
      <c r="D61" s="663"/>
      <c r="E61" s="663"/>
      <c r="F61" s="663"/>
      <c r="G61" s="663"/>
      <c r="H61" s="663"/>
      <c r="I61" s="658"/>
      <c r="J61" s="644"/>
      <c r="K61" s="613"/>
      <c r="L61" s="616"/>
      <c r="M61" s="220"/>
    </row>
    <row r="62" spans="1:13" ht="14.25" customHeight="1">
      <c r="A62" s="608"/>
      <c r="B62" s="227" t="s">
        <v>413</v>
      </c>
      <c r="C62" s="605"/>
      <c r="D62" s="663"/>
      <c r="E62" s="663"/>
      <c r="F62" s="663"/>
      <c r="G62" s="663"/>
      <c r="H62" s="663"/>
      <c r="I62" s="658"/>
      <c r="J62" s="644"/>
      <c r="K62" s="613"/>
      <c r="L62" s="616"/>
      <c r="M62" s="220"/>
    </row>
    <row r="63" spans="1:13" ht="38.25">
      <c r="A63" s="694"/>
      <c r="B63" s="228" t="s">
        <v>414</v>
      </c>
      <c r="C63" s="606"/>
      <c r="D63" s="664"/>
      <c r="E63" s="664"/>
      <c r="F63" s="664"/>
      <c r="G63" s="664"/>
      <c r="H63" s="664"/>
      <c r="I63" s="630"/>
      <c r="J63" s="645"/>
      <c r="K63" s="614"/>
      <c r="L63" s="617"/>
      <c r="M63" s="220"/>
    </row>
    <row r="64" spans="1:13" ht="14.25" customHeight="1">
      <c r="A64" s="229">
        <v>24</v>
      </c>
      <c r="B64" s="191" t="s">
        <v>415</v>
      </c>
      <c r="C64" s="230" t="s">
        <v>290</v>
      </c>
      <c r="D64" s="231"/>
      <c r="E64" s="232">
        <v>12</v>
      </c>
      <c r="F64" s="232">
        <v>18</v>
      </c>
      <c r="G64" s="231"/>
      <c r="H64" s="233">
        <v>12</v>
      </c>
      <c r="I64" s="437">
        <f t="shared" ref="I64:I69" si="0">SUM(D64:H64)</f>
        <v>42</v>
      </c>
      <c r="J64" s="480"/>
      <c r="K64" s="439">
        <f t="shared" ref="K64:K69" si="1">L64/12</f>
        <v>0</v>
      </c>
      <c r="L64" s="440">
        <f t="shared" ref="L64:L69" si="2">I64*J64</f>
        <v>0</v>
      </c>
      <c r="M64" s="220"/>
    </row>
    <row r="65" spans="1:13" ht="14.25" customHeight="1">
      <c r="A65" s="229">
        <v>25</v>
      </c>
      <c r="B65" s="189" t="s">
        <v>416</v>
      </c>
      <c r="C65" s="230" t="s">
        <v>290</v>
      </c>
      <c r="D65" s="231"/>
      <c r="E65" s="232">
        <v>12</v>
      </c>
      <c r="F65" s="232">
        <v>18</v>
      </c>
      <c r="G65" s="231"/>
      <c r="H65" s="233">
        <v>12</v>
      </c>
      <c r="I65" s="437">
        <f t="shared" si="0"/>
        <v>42</v>
      </c>
      <c r="J65" s="480"/>
      <c r="K65" s="439">
        <f t="shared" si="1"/>
        <v>0</v>
      </c>
      <c r="L65" s="440">
        <f t="shared" si="2"/>
        <v>0</v>
      </c>
      <c r="M65" s="220"/>
    </row>
    <row r="66" spans="1:13" ht="14.25" customHeight="1">
      <c r="A66" s="229">
        <v>26</v>
      </c>
      <c r="B66" s="189" t="s">
        <v>417</v>
      </c>
      <c r="C66" s="230" t="s">
        <v>290</v>
      </c>
      <c r="D66" s="231"/>
      <c r="E66" s="232">
        <v>15</v>
      </c>
      <c r="F66" s="232">
        <v>18</v>
      </c>
      <c r="G66" s="231"/>
      <c r="H66" s="233">
        <v>6</v>
      </c>
      <c r="I66" s="437">
        <f t="shared" si="0"/>
        <v>39</v>
      </c>
      <c r="J66" s="480"/>
      <c r="K66" s="439">
        <f t="shared" si="1"/>
        <v>0</v>
      </c>
      <c r="L66" s="440">
        <f t="shared" si="2"/>
        <v>0</v>
      </c>
      <c r="M66" s="220"/>
    </row>
    <row r="67" spans="1:13" ht="14.25" customHeight="1">
      <c r="A67" s="229">
        <v>27</v>
      </c>
      <c r="B67" s="174" t="s">
        <v>418</v>
      </c>
      <c r="C67" s="222" t="s">
        <v>290</v>
      </c>
      <c r="D67" s="208">
        <v>2</v>
      </c>
      <c r="E67" s="209">
        <v>2</v>
      </c>
      <c r="F67" s="209">
        <v>4</v>
      </c>
      <c r="G67" s="208">
        <v>2</v>
      </c>
      <c r="H67" s="208">
        <v>2</v>
      </c>
      <c r="I67" s="437">
        <f t="shared" si="0"/>
        <v>12</v>
      </c>
      <c r="J67" s="480"/>
      <c r="K67" s="439">
        <f t="shared" si="1"/>
        <v>0</v>
      </c>
      <c r="L67" s="440">
        <f t="shared" si="2"/>
        <v>0</v>
      </c>
      <c r="M67" s="220"/>
    </row>
    <row r="68" spans="1:13" ht="14.25" customHeight="1">
      <c r="A68" s="229">
        <v>28</v>
      </c>
      <c r="B68" s="189" t="s">
        <v>419</v>
      </c>
      <c r="C68" s="222" t="s">
        <v>290</v>
      </c>
      <c r="D68" s="234">
        <v>2</v>
      </c>
      <c r="E68" s="235">
        <v>2</v>
      </c>
      <c r="F68" s="235">
        <v>2</v>
      </c>
      <c r="G68" s="234">
        <v>2</v>
      </c>
      <c r="H68" s="234">
        <v>2</v>
      </c>
      <c r="I68" s="437">
        <f t="shared" si="0"/>
        <v>10</v>
      </c>
      <c r="J68" s="480"/>
      <c r="K68" s="439">
        <f t="shared" si="1"/>
        <v>0</v>
      </c>
      <c r="L68" s="440">
        <f t="shared" si="2"/>
        <v>0</v>
      </c>
      <c r="M68" s="220"/>
    </row>
    <row r="69" spans="1:13" ht="14.25" customHeight="1">
      <c r="A69" s="236">
        <v>29</v>
      </c>
      <c r="B69" s="237" t="s">
        <v>420</v>
      </c>
      <c r="C69" s="238" t="s">
        <v>290</v>
      </c>
      <c r="D69" s="208">
        <v>2</v>
      </c>
      <c r="E69" s="209">
        <v>2</v>
      </c>
      <c r="F69" s="209">
        <v>3</v>
      </c>
      <c r="G69" s="208">
        <v>3</v>
      </c>
      <c r="H69" s="208">
        <v>2</v>
      </c>
      <c r="I69" s="437">
        <f t="shared" si="0"/>
        <v>12</v>
      </c>
      <c r="J69" s="480"/>
      <c r="K69" s="439">
        <f t="shared" si="1"/>
        <v>0</v>
      </c>
      <c r="L69" s="440">
        <f t="shared" si="2"/>
        <v>0</v>
      </c>
      <c r="M69" s="220"/>
    </row>
    <row r="70" spans="1:13" ht="14.25" customHeight="1">
      <c r="A70" s="712" t="s">
        <v>14</v>
      </c>
      <c r="B70" s="713"/>
      <c r="C70" s="714"/>
      <c r="D70" s="482"/>
      <c r="E70" s="482"/>
      <c r="F70" s="482"/>
      <c r="G70" s="482"/>
      <c r="H70" s="482"/>
      <c r="I70" s="482"/>
      <c r="J70" s="483"/>
      <c r="K70" s="484">
        <f t="shared" ref="K70:L70" si="3">SUM(K5:K69)</f>
        <v>0</v>
      </c>
      <c r="L70" s="484">
        <f t="shared" si="3"/>
        <v>0</v>
      </c>
      <c r="M70" s="220"/>
    </row>
    <row r="71" spans="1:13" ht="14.25" customHeight="1">
      <c r="A71" s="715" t="s">
        <v>421</v>
      </c>
      <c r="B71" s="716"/>
      <c r="C71" s="485">
        <f>'Resumo dos valores'!G24</f>
        <v>44</v>
      </c>
      <c r="D71" s="486"/>
      <c r="E71" s="486"/>
      <c r="F71" s="486"/>
      <c r="G71" s="486"/>
      <c r="H71" s="486"/>
      <c r="I71" s="486"/>
      <c r="J71" s="487"/>
      <c r="K71" s="488">
        <f>K70/C71</f>
        <v>0</v>
      </c>
      <c r="L71" s="488">
        <f>L70/C71</f>
        <v>0</v>
      </c>
      <c r="M71" s="220"/>
    </row>
    <row r="72" spans="1:13" ht="14.25" customHeight="1">
      <c r="A72" s="220"/>
      <c r="B72" s="220"/>
      <c r="C72" s="220"/>
      <c r="D72" s="220"/>
      <c r="E72" s="220"/>
      <c r="F72" s="220"/>
      <c r="G72" s="220"/>
      <c r="H72" s="220"/>
      <c r="I72" s="220"/>
      <c r="J72" s="220"/>
      <c r="K72" s="220"/>
      <c r="L72" s="220"/>
      <c r="M72" s="220"/>
    </row>
  </sheetData>
  <mergeCells count="290">
    <mergeCell ref="A15:A17"/>
    <mergeCell ref="B15:B17"/>
    <mergeCell ref="C15:C17"/>
    <mergeCell ref="D15:D17"/>
    <mergeCell ref="E15:E17"/>
    <mergeCell ref="F15:F17"/>
    <mergeCell ref="G15:G17"/>
    <mergeCell ref="H10:H11"/>
    <mergeCell ref="I10:I11"/>
    <mergeCell ref="A10:A11"/>
    <mergeCell ref="B10:B11"/>
    <mergeCell ref="C10:C11"/>
    <mergeCell ref="D10:D11"/>
    <mergeCell ref="E10:E11"/>
    <mergeCell ref="F10:F11"/>
    <mergeCell ref="G10:G11"/>
    <mergeCell ref="H18:H19"/>
    <mergeCell ref="I18:I19"/>
    <mergeCell ref="J18:J19"/>
    <mergeCell ref="K18:K19"/>
    <mergeCell ref="L18:L19"/>
    <mergeCell ref="A18:A19"/>
    <mergeCell ref="B18:B19"/>
    <mergeCell ref="C18:C19"/>
    <mergeCell ref="D18:D19"/>
    <mergeCell ref="E18:E19"/>
    <mergeCell ref="F18:F19"/>
    <mergeCell ref="G18:G19"/>
    <mergeCell ref="H20:H21"/>
    <mergeCell ref="I20:I21"/>
    <mergeCell ref="J20:J21"/>
    <mergeCell ref="K20:K21"/>
    <mergeCell ref="L20:L21"/>
    <mergeCell ref="A20:A21"/>
    <mergeCell ref="B20:B21"/>
    <mergeCell ref="C20:C21"/>
    <mergeCell ref="D20:D21"/>
    <mergeCell ref="E20:E21"/>
    <mergeCell ref="F20:F21"/>
    <mergeCell ref="G20:G21"/>
    <mergeCell ref="H22:H23"/>
    <mergeCell ref="I22:I23"/>
    <mergeCell ref="J22:J23"/>
    <mergeCell ref="K22:K23"/>
    <mergeCell ref="L22:L23"/>
    <mergeCell ref="A22:A23"/>
    <mergeCell ref="B22:B23"/>
    <mergeCell ref="C22:C23"/>
    <mergeCell ref="D22:D23"/>
    <mergeCell ref="E22:E23"/>
    <mergeCell ref="F22:F23"/>
    <mergeCell ref="G22:G23"/>
    <mergeCell ref="H24:H25"/>
    <mergeCell ref="I24:I25"/>
    <mergeCell ref="J24:J25"/>
    <mergeCell ref="K24:K25"/>
    <mergeCell ref="L24:L25"/>
    <mergeCell ref="A24:A25"/>
    <mergeCell ref="B24:B25"/>
    <mergeCell ref="C24:C25"/>
    <mergeCell ref="D24:D25"/>
    <mergeCell ref="E24:E25"/>
    <mergeCell ref="F24:F25"/>
    <mergeCell ref="G24:G25"/>
    <mergeCell ref="H26:H27"/>
    <mergeCell ref="I26:I27"/>
    <mergeCell ref="J26:J27"/>
    <mergeCell ref="K26:K27"/>
    <mergeCell ref="L26:L27"/>
    <mergeCell ref="A26:A27"/>
    <mergeCell ref="B26:B27"/>
    <mergeCell ref="C26:C27"/>
    <mergeCell ref="D26:D27"/>
    <mergeCell ref="E26:E27"/>
    <mergeCell ref="F26:F27"/>
    <mergeCell ref="G26:G27"/>
    <mergeCell ref="A7:A9"/>
    <mergeCell ref="B7:B9"/>
    <mergeCell ref="C7:C9"/>
    <mergeCell ref="D7:D9"/>
    <mergeCell ref="E7:E9"/>
    <mergeCell ref="F7:F9"/>
    <mergeCell ref="G7:G9"/>
    <mergeCell ref="A12:A14"/>
    <mergeCell ref="B12:B14"/>
    <mergeCell ref="C12:C14"/>
    <mergeCell ref="D12:D14"/>
    <mergeCell ref="E12:E14"/>
    <mergeCell ref="F12:F14"/>
    <mergeCell ref="G12:G14"/>
    <mergeCell ref="H46:H47"/>
    <mergeCell ref="I46:I47"/>
    <mergeCell ref="J46:J47"/>
    <mergeCell ref="K46:K47"/>
    <mergeCell ref="L46:L47"/>
    <mergeCell ref="A46:A47"/>
    <mergeCell ref="B46:B47"/>
    <mergeCell ref="C46:C47"/>
    <mergeCell ref="D46:D47"/>
    <mergeCell ref="E46:E47"/>
    <mergeCell ref="F46:F47"/>
    <mergeCell ref="G46:G47"/>
    <mergeCell ref="H48:H49"/>
    <mergeCell ref="I48:I49"/>
    <mergeCell ref="J48:J49"/>
    <mergeCell ref="K48:K49"/>
    <mergeCell ref="L48:L49"/>
    <mergeCell ref="A48:A49"/>
    <mergeCell ref="B48:B49"/>
    <mergeCell ref="C48:C49"/>
    <mergeCell ref="D48:D49"/>
    <mergeCell ref="E48:E49"/>
    <mergeCell ref="F48:F49"/>
    <mergeCell ref="G48:G49"/>
    <mergeCell ref="J50:J51"/>
    <mergeCell ref="K50:K51"/>
    <mergeCell ref="L50:L51"/>
    <mergeCell ref="A50:A51"/>
    <mergeCell ref="B50:B51"/>
    <mergeCell ref="C50:C51"/>
    <mergeCell ref="D50:D51"/>
    <mergeCell ref="E50:E51"/>
    <mergeCell ref="F50:F51"/>
    <mergeCell ref="G50:G51"/>
    <mergeCell ref="A70:C70"/>
    <mergeCell ref="A71:B71"/>
    <mergeCell ref="D54:D59"/>
    <mergeCell ref="E54:E59"/>
    <mergeCell ref="F54:F59"/>
    <mergeCell ref="G54:G59"/>
    <mergeCell ref="H54:H59"/>
    <mergeCell ref="H50:H51"/>
    <mergeCell ref="I50:I51"/>
    <mergeCell ref="I54:I59"/>
    <mergeCell ref="I60:I63"/>
    <mergeCell ref="J54:J59"/>
    <mergeCell ref="K54:K59"/>
    <mergeCell ref="L54:L59"/>
    <mergeCell ref="A52:A53"/>
    <mergeCell ref="B52:B53"/>
    <mergeCell ref="D52:D53"/>
    <mergeCell ref="E52:E53"/>
    <mergeCell ref="F52:F53"/>
    <mergeCell ref="G52:G53"/>
    <mergeCell ref="A54:A59"/>
    <mergeCell ref="H52:H53"/>
    <mergeCell ref="I52:I53"/>
    <mergeCell ref="J52:J53"/>
    <mergeCell ref="K52:K53"/>
    <mergeCell ref="L52:L53"/>
    <mergeCell ref="C52:C53"/>
    <mergeCell ref="C54:C59"/>
    <mergeCell ref="J60:J63"/>
    <mergeCell ref="K60:K63"/>
    <mergeCell ref="L60:L63"/>
    <mergeCell ref="A60:A63"/>
    <mergeCell ref="C60:C63"/>
    <mergeCell ref="D60:D63"/>
    <mergeCell ref="E60:E63"/>
    <mergeCell ref="F60:F63"/>
    <mergeCell ref="G60:G63"/>
    <mergeCell ref="H60:H63"/>
    <mergeCell ref="H1:H2"/>
    <mergeCell ref="I1:I3"/>
    <mergeCell ref="J1:J3"/>
    <mergeCell ref="K1:K3"/>
    <mergeCell ref="L1:L3"/>
    <mergeCell ref="A1:A3"/>
    <mergeCell ref="B1:B3"/>
    <mergeCell ref="C1:C3"/>
    <mergeCell ref="D1:D2"/>
    <mergeCell ref="E1:E2"/>
    <mergeCell ref="F1:F2"/>
    <mergeCell ref="G1:G2"/>
    <mergeCell ref="H5:H6"/>
    <mergeCell ref="I5:I6"/>
    <mergeCell ref="J5:J6"/>
    <mergeCell ref="K5:K6"/>
    <mergeCell ref="L5:L6"/>
    <mergeCell ref="A5:A6"/>
    <mergeCell ref="B5:B6"/>
    <mergeCell ref="C5:C6"/>
    <mergeCell ref="D5:D6"/>
    <mergeCell ref="E5:E6"/>
    <mergeCell ref="F5:F6"/>
    <mergeCell ref="G5:G6"/>
    <mergeCell ref="H7:H9"/>
    <mergeCell ref="I7:I9"/>
    <mergeCell ref="J7:J9"/>
    <mergeCell ref="K7:K9"/>
    <mergeCell ref="L7:L9"/>
    <mergeCell ref="H12:H14"/>
    <mergeCell ref="I12:I14"/>
    <mergeCell ref="J12:J14"/>
    <mergeCell ref="K12:K13"/>
    <mergeCell ref="L12:L14"/>
    <mergeCell ref="K14:K17"/>
    <mergeCell ref="H15:H17"/>
    <mergeCell ref="L15:L17"/>
    <mergeCell ref="I15:I17"/>
    <mergeCell ref="J15:J17"/>
    <mergeCell ref="J10:J11"/>
    <mergeCell ref="K10:K11"/>
    <mergeCell ref="L10:L11"/>
    <mergeCell ref="H28:H29"/>
    <mergeCell ref="I28:I29"/>
    <mergeCell ref="J28:J29"/>
    <mergeCell ref="K28:K29"/>
    <mergeCell ref="L28:L29"/>
    <mergeCell ref="A28:A29"/>
    <mergeCell ref="B28:B29"/>
    <mergeCell ref="C28:C29"/>
    <mergeCell ref="D28:D29"/>
    <mergeCell ref="E28:E29"/>
    <mergeCell ref="F28:F29"/>
    <mergeCell ref="G28:G29"/>
    <mergeCell ref="H30:H31"/>
    <mergeCell ref="I30:I31"/>
    <mergeCell ref="J30:J31"/>
    <mergeCell ref="K30:K31"/>
    <mergeCell ref="L30:L31"/>
    <mergeCell ref="A30:A31"/>
    <mergeCell ref="B30:B31"/>
    <mergeCell ref="C30:C31"/>
    <mergeCell ref="D30:D31"/>
    <mergeCell ref="E30:E31"/>
    <mergeCell ref="F30:F31"/>
    <mergeCell ref="G30:G31"/>
    <mergeCell ref="H32:H33"/>
    <mergeCell ref="I32:I33"/>
    <mergeCell ref="J32:J33"/>
    <mergeCell ref="K32:K33"/>
    <mergeCell ref="L32:L33"/>
    <mergeCell ref="A32:A33"/>
    <mergeCell ref="B32:B33"/>
    <mergeCell ref="C32:C33"/>
    <mergeCell ref="D32:D33"/>
    <mergeCell ref="E32:E33"/>
    <mergeCell ref="F32:F33"/>
    <mergeCell ref="G32:G33"/>
    <mergeCell ref="H34:H35"/>
    <mergeCell ref="I34:I35"/>
    <mergeCell ref="J34:J35"/>
    <mergeCell ref="K34:K35"/>
    <mergeCell ref="L34:L35"/>
    <mergeCell ref="A34:A35"/>
    <mergeCell ref="B34:B35"/>
    <mergeCell ref="C34:C35"/>
    <mergeCell ref="D34:D35"/>
    <mergeCell ref="E34:E35"/>
    <mergeCell ref="F34:F35"/>
    <mergeCell ref="G34:G35"/>
    <mergeCell ref="H36:H39"/>
    <mergeCell ref="I36:I39"/>
    <mergeCell ref="J36:J39"/>
    <mergeCell ref="K36:K37"/>
    <mergeCell ref="L36:L39"/>
    <mergeCell ref="K38:K39"/>
    <mergeCell ref="A36:A39"/>
    <mergeCell ref="B36:B39"/>
    <mergeCell ref="C36:C39"/>
    <mergeCell ref="D36:D39"/>
    <mergeCell ref="E36:E39"/>
    <mergeCell ref="F36:F39"/>
    <mergeCell ref="G36:G39"/>
    <mergeCell ref="H40:H43"/>
    <mergeCell ref="I40:I43"/>
    <mergeCell ref="J40:J43"/>
    <mergeCell ref="K40:K41"/>
    <mergeCell ref="L40:L43"/>
    <mergeCell ref="K42:K43"/>
    <mergeCell ref="A40:A43"/>
    <mergeCell ref="B40:B43"/>
    <mergeCell ref="C40:C43"/>
    <mergeCell ref="D40:D43"/>
    <mergeCell ref="E40:E43"/>
    <mergeCell ref="F40:F43"/>
    <mergeCell ref="G40:G43"/>
    <mergeCell ref="H44:H45"/>
    <mergeCell ref="I44:I45"/>
    <mergeCell ref="J44:J45"/>
    <mergeCell ref="K44:K45"/>
    <mergeCell ref="L44:L45"/>
    <mergeCell ref="A44:A45"/>
    <mergeCell ref="B44:B45"/>
    <mergeCell ref="C44:C45"/>
    <mergeCell ref="D44:D45"/>
    <mergeCell ref="E44:E45"/>
    <mergeCell ref="F44:F45"/>
    <mergeCell ref="G44:G45"/>
  </mergeCells>
  <dataValidations count="2">
    <dataValidation type="decimal" allowBlank="1" showDropDown="1" showInputMessage="1" showErrorMessage="1" prompt="Insira um número!" sqref="D67:H67 D69:H69" xr:uid="{00000000-0002-0000-0900-000000000000}">
      <formula1>1</formula1>
      <formula2>1000</formula2>
    </dataValidation>
    <dataValidation type="decimal" allowBlank="1" showDropDown="1" showInputMessage="1" showErrorMessage="1" prompt="Insira um número!" sqref="D5:H5 D7:H7 D10:H10 D12:H12 D15:H15 D18:H18 D20:H20 D22:H22 D24:H24 D26:H26 D28:H28 D30:H30 D32:H32 D34:H34 D36:H36 D40:H40 D44:H44 D46:H46 D48:H48 D50:H50 D52:G52 D54:H54 D60:H60 D64:H66 D68:H68" xr:uid="{00000000-0002-0000-0900-000001000000}">
      <formula1>1</formula1>
      <formula2>100</formula2>
    </dataValidation>
  </dataValidations>
  <pageMargins left="0.39370078740157477" right="0.39370078740157477" top="0" bottom="0" header="0" footer="0"/>
  <pageSetup paperSize="9" pageOrder="overThenDown" orientation="portrait"/>
  <headerFooter>
    <oddHeader>&amp;CANEXO II - J - LISTA DE UTENSÍLIOS (44h Segunda à Sábado)</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outlinePr summaryBelow="0" summaryRight="0"/>
    <pageSetUpPr fitToPage="1"/>
  </sheetPr>
  <dimension ref="A1:H36"/>
  <sheetViews>
    <sheetView showGridLines="0" workbookViewId="0">
      <selection activeCell="G6" sqref="G6"/>
    </sheetView>
  </sheetViews>
  <sheetFormatPr defaultColWidth="14.42578125" defaultRowHeight="15" customHeight="1"/>
  <cols>
    <col min="1" max="1" width="29.5703125" customWidth="1"/>
    <col min="2" max="2" width="51.42578125" customWidth="1"/>
    <col min="3" max="3" width="23.42578125" customWidth="1"/>
    <col min="5" max="5" width="23.42578125" customWidth="1"/>
    <col min="6" max="6" width="31.42578125" customWidth="1"/>
  </cols>
  <sheetData>
    <row r="1" spans="1:7" ht="15" customHeight="1">
      <c r="A1" s="722" t="s">
        <v>422</v>
      </c>
      <c r="B1" s="723"/>
      <c r="C1" s="723"/>
      <c r="D1" s="723"/>
      <c r="E1" s="723"/>
      <c r="F1" s="723"/>
      <c r="G1" s="724"/>
    </row>
    <row r="2" spans="1:7" ht="15" customHeight="1">
      <c r="A2" s="730" t="s">
        <v>16</v>
      </c>
      <c r="B2" s="725" t="s">
        <v>2</v>
      </c>
      <c r="C2" s="726" t="s">
        <v>423</v>
      </c>
      <c r="D2" s="727" t="s">
        <v>17</v>
      </c>
      <c r="E2" s="726" t="s">
        <v>20</v>
      </c>
      <c r="F2" s="728" t="s">
        <v>21</v>
      </c>
      <c r="G2" s="729" t="s">
        <v>424</v>
      </c>
    </row>
    <row r="3" spans="1:7" ht="15" customHeight="1">
      <c r="A3" s="653"/>
      <c r="B3" s="526"/>
      <c r="C3" s="603"/>
      <c r="D3" s="526"/>
      <c r="E3" s="603"/>
      <c r="F3" s="602"/>
      <c r="G3" s="526"/>
    </row>
    <row r="4" spans="1:7" ht="15" customHeight="1">
      <c r="A4" s="621"/>
      <c r="B4" s="527"/>
      <c r="C4" s="520"/>
      <c r="D4" s="527"/>
      <c r="E4" s="520"/>
      <c r="F4" s="518"/>
      <c r="G4" s="527"/>
    </row>
    <row r="5" spans="1:7" ht="15" customHeight="1">
      <c r="A5" s="731" t="s">
        <v>24</v>
      </c>
      <c r="B5" s="239" t="s">
        <v>25</v>
      </c>
      <c r="C5" s="240">
        <f>'A. DGGA'!Q28+'A. DGPL'!Q28+'A. DGRF'!Q28+'A. DGSA'!Q28+'A. DGTG'!Q28</f>
        <v>776.74</v>
      </c>
      <c r="D5" s="241">
        <v>1200</v>
      </c>
      <c r="E5" s="732">
        <f>SUM(C5:C11)</f>
        <v>41425.585000000006</v>
      </c>
      <c r="F5" s="242">
        <f t="shared" ref="F5:F17" si="0">C5/D5</f>
        <v>0.64728333333333332</v>
      </c>
      <c r="G5" s="243"/>
    </row>
    <row r="6" spans="1:7" ht="15" customHeight="1">
      <c r="A6" s="653"/>
      <c r="B6" s="22" t="s">
        <v>26</v>
      </c>
      <c r="C6" s="240">
        <f>'A. DGRF'!Q29+'A. DGPL'!Q29+'A. DGGA'!Q29+'A. DGSA'!Q29+'A. DGTG'!Q29</f>
        <v>26461.315000000002</v>
      </c>
      <c r="D6" s="23">
        <v>1200</v>
      </c>
      <c r="E6" s="526"/>
      <c r="F6" s="242">
        <f t="shared" si="0"/>
        <v>22.051095833333335</v>
      </c>
      <c r="G6" s="244">
        <f>'A. DGRF'!P48+'A. DGGA'!P48+'A. DGSA'!P48</f>
        <v>137.64000000000001</v>
      </c>
    </row>
    <row r="7" spans="1:7" ht="15" customHeight="1">
      <c r="A7" s="653"/>
      <c r="B7" s="22" t="s">
        <v>27</v>
      </c>
      <c r="C7" s="240">
        <f>'A. DGGA'!Q30+'A. DGPL'!Q30+'A. DGRF'!Q30+'A. DGSA'!Q30+'A. DGTG'!Q30</f>
        <v>341.78</v>
      </c>
      <c r="D7" s="28">
        <v>450</v>
      </c>
      <c r="E7" s="526"/>
      <c r="F7" s="242">
        <f t="shared" si="0"/>
        <v>0.75951111111111103</v>
      </c>
      <c r="G7" s="245">
        <v>0</v>
      </c>
    </row>
    <row r="8" spans="1:7" ht="15" customHeight="1">
      <c r="A8" s="653"/>
      <c r="B8" s="22" t="s">
        <v>28</v>
      </c>
      <c r="C8" s="240">
        <f>'A. DGGA'!Q31+'A. DGPL'!Q31+'A. DGRF'!Q31+'A. DGSA'!Q31+'A. DGTG'!Q31</f>
        <v>4095.05</v>
      </c>
      <c r="D8" s="23">
        <v>2500</v>
      </c>
      <c r="E8" s="526"/>
      <c r="F8" s="242">
        <f t="shared" si="0"/>
        <v>1.63802</v>
      </c>
      <c r="G8" s="245">
        <v>0</v>
      </c>
    </row>
    <row r="9" spans="1:7" ht="15" customHeight="1">
      <c r="A9" s="653"/>
      <c r="B9" s="22" t="s">
        <v>29</v>
      </c>
      <c r="C9" s="240">
        <f>'A. DGGA'!Q32+'A. DGPL'!Q32+'A. DGRF'!Q32+'A. DGSA'!Q32+'A. DGTG'!Q32</f>
        <v>0</v>
      </c>
      <c r="D9" s="23">
        <v>1800</v>
      </c>
      <c r="E9" s="526"/>
      <c r="F9" s="242">
        <f t="shared" si="0"/>
        <v>0</v>
      </c>
      <c r="G9" s="245">
        <v>0</v>
      </c>
    </row>
    <row r="10" spans="1:7" ht="15" customHeight="1">
      <c r="A10" s="653"/>
      <c r="B10" s="22" t="s">
        <v>30</v>
      </c>
      <c r="C10" s="240">
        <f>'A. DGGA'!Q33+'A. DGPL'!Q33+'A. DGRF'!Q33+'A. DGSA'!Q33+'A. DGTG'!Q33</f>
        <v>7758.2199999999993</v>
      </c>
      <c r="D10" s="23">
        <v>1500</v>
      </c>
      <c r="E10" s="526"/>
      <c r="F10" s="242">
        <f t="shared" si="0"/>
        <v>5.1721466666666664</v>
      </c>
      <c r="G10" s="245">
        <v>0</v>
      </c>
    </row>
    <row r="11" spans="1:7" ht="15" customHeight="1">
      <c r="A11" s="621"/>
      <c r="B11" s="22" t="s">
        <v>31</v>
      </c>
      <c r="C11" s="240">
        <f>'A. DGGA'!Q34+'A. DGPL'!Q34+'A. DGRF'!Q34+'A. DGSA'!Q34+'A. DGTG'!Q34</f>
        <v>1992.48</v>
      </c>
      <c r="D11" s="28">
        <v>300</v>
      </c>
      <c r="E11" s="527"/>
      <c r="F11" s="242">
        <f t="shared" si="0"/>
        <v>6.6416000000000004</v>
      </c>
      <c r="G11" s="245">
        <v>0</v>
      </c>
    </row>
    <row r="12" spans="1:7" ht="15" customHeight="1">
      <c r="A12" s="717" t="s">
        <v>32</v>
      </c>
      <c r="B12" s="22" t="s">
        <v>33</v>
      </c>
      <c r="C12" s="240">
        <f>'A. DGGA'!Q35+'A. DGPL'!Q35+'A. DGRF'!Q35+'A. DGSA'!Q35+'A. DGTG'!Q35</f>
        <v>2106.13</v>
      </c>
      <c r="D12" s="23">
        <v>2700</v>
      </c>
      <c r="E12" s="718">
        <f>SUM(C12:C17)</f>
        <v>54391.549999999988</v>
      </c>
      <c r="F12" s="242">
        <f t="shared" si="0"/>
        <v>0.78004814814814816</v>
      </c>
      <c r="G12" s="245">
        <v>0</v>
      </c>
    </row>
    <row r="13" spans="1:7" ht="15" customHeight="1">
      <c r="A13" s="653"/>
      <c r="B13" s="22" t="s">
        <v>34</v>
      </c>
      <c r="C13" s="240">
        <f>'A. DGGA'!Q36+'A. DGPL'!Q36+'A. DGRF'!Q36+'A. DGSA'!Q36+'A. DGTG'!Q36</f>
        <v>44560.7</v>
      </c>
      <c r="D13" s="23">
        <v>9000</v>
      </c>
      <c r="E13" s="526"/>
      <c r="F13" s="242">
        <f t="shared" si="0"/>
        <v>4.9511888888888889</v>
      </c>
      <c r="G13" s="245">
        <v>0</v>
      </c>
    </row>
    <row r="14" spans="1:7" ht="15" customHeight="1">
      <c r="A14" s="653"/>
      <c r="B14" s="22" t="s">
        <v>35</v>
      </c>
      <c r="C14" s="240">
        <f>'A. DGGA'!Q37+'A. DGPL'!Q37+'A. DGRF'!Q37+'A. DGSA'!Q37+'A. DGTG'!Q37</f>
        <v>248.7</v>
      </c>
      <c r="D14" s="23">
        <v>2700</v>
      </c>
      <c r="E14" s="526"/>
      <c r="F14" s="242">
        <f t="shared" si="0"/>
        <v>9.2111111111111102E-2</v>
      </c>
      <c r="G14" s="245">
        <v>0</v>
      </c>
    </row>
    <row r="15" spans="1:7" ht="15" customHeight="1">
      <c r="A15" s="653"/>
      <c r="B15" s="22" t="s">
        <v>36</v>
      </c>
      <c r="C15" s="240">
        <f>'A. DGGA'!Q38+'A. DGPL'!Q38+'A. DGRF'!Q38+'A. DGSA'!Q38+'A. DGTG'!Q38</f>
        <v>136</v>
      </c>
      <c r="D15" s="23">
        <v>2700</v>
      </c>
      <c r="E15" s="526"/>
      <c r="F15" s="242">
        <f t="shared" si="0"/>
        <v>5.0370370370370371E-2</v>
      </c>
      <c r="G15" s="245">
        <v>0</v>
      </c>
    </row>
    <row r="16" spans="1:7" ht="15" customHeight="1">
      <c r="A16" s="653"/>
      <c r="B16" s="22" t="s">
        <v>37</v>
      </c>
      <c r="C16" s="240">
        <f>'A. DGGA'!Q39+'A. DGPL'!Q39+'A. DGRF'!Q39+'A. DGSA'!Q39+'A. DGTG'!Q39</f>
        <v>0</v>
      </c>
      <c r="D16" s="23">
        <v>2700</v>
      </c>
      <c r="E16" s="526"/>
      <c r="F16" s="242">
        <f t="shared" si="0"/>
        <v>0</v>
      </c>
      <c r="G16" s="245">
        <v>0</v>
      </c>
    </row>
    <row r="17" spans="1:7" ht="15" customHeight="1">
      <c r="A17" s="621"/>
      <c r="B17" s="22" t="s">
        <v>425</v>
      </c>
      <c r="C17" s="240">
        <f>'A. DGGA'!Q40+'A. DGPL'!Q40+'A. DGRF'!Q40+'A. DGSA'!Q40+'A. DGTG'!Q40</f>
        <v>7340.02</v>
      </c>
      <c r="D17" s="23">
        <v>100000</v>
      </c>
      <c r="E17" s="527"/>
      <c r="F17" s="242">
        <f t="shared" si="0"/>
        <v>7.3400199999999999E-2</v>
      </c>
      <c r="G17" s="245">
        <v>0</v>
      </c>
    </row>
    <row r="18" spans="1:7" ht="15" customHeight="1">
      <c r="A18" s="717" t="s">
        <v>39</v>
      </c>
      <c r="B18" s="22" t="s">
        <v>40</v>
      </c>
      <c r="C18" s="240">
        <f>'A. DGGA'!Q41+'A. DGPL'!Q41+'A. DGRF'!Q41+'A. DGSA'!Q41+'A. DGTG'!Q41</f>
        <v>1488.9768000000001</v>
      </c>
      <c r="D18" s="23">
        <v>160</v>
      </c>
      <c r="E18" s="718">
        <f>SUM(C18:C20)</f>
        <v>8180.7068000000008</v>
      </c>
      <c r="F18" s="242">
        <f t="shared" ref="F18:F19" si="1">(C18*8)/(D18*1132.6)</f>
        <v>6.5732685855553599E-2</v>
      </c>
      <c r="G18" s="245">
        <v>0</v>
      </c>
    </row>
    <row r="19" spans="1:7" ht="15" customHeight="1">
      <c r="A19" s="653"/>
      <c r="B19" s="22" t="s">
        <v>41</v>
      </c>
      <c r="C19" s="240">
        <f>'A. DGGA'!Q42+'A. DGPL'!Q42+'A. DGRF'!Q42+'A. DGSA'!Q42+'A. DGTG'!Q42</f>
        <v>2523.1866</v>
      </c>
      <c r="D19" s="23">
        <v>380</v>
      </c>
      <c r="E19" s="526"/>
      <c r="F19" s="242">
        <f t="shared" si="1"/>
        <v>4.6900686822123297E-2</v>
      </c>
      <c r="G19" s="245">
        <v>0</v>
      </c>
    </row>
    <row r="20" spans="1:7" ht="15" customHeight="1">
      <c r="A20" s="621"/>
      <c r="B20" s="22" t="s">
        <v>42</v>
      </c>
      <c r="C20" s="240">
        <f>'A. DGGA'!Q43+'A. DGPL'!Q43+'A. DGRF'!Q43+'A. DGSA'!Q43+'A. DGTG'!Q43</f>
        <v>4168.5434000000005</v>
      </c>
      <c r="D20" s="23">
        <v>380</v>
      </c>
      <c r="E20" s="527"/>
      <c r="F20" s="242">
        <f>(C20*16)/(D20*188.76)</f>
        <v>0.9298453954339122</v>
      </c>
      <c r="G20" s="245">
        <v>0</v>
      </c>
    </row>
    <row r="21" spans="1:7" ht="15" customHeight="1">
      <c r="A21" s="246" t="s">
        <v>43</v>
      </c>
      <c r="B21" s="22" t="s">
        <v>43</v>
      </c>
      <c r="C21" s="240">
        <f>'A. DGGA'!Q44+'A. DGPL'!Q44+'A. DGRF'!Q44+'A. DGSA'!Q44+'A. DGTG'!Q44</f>
        <v>0</v>
      </c>
      <c r="D21" s="23">
        <v>160</v>
      </c>
      <c r="E21" s="247">
        <f t="shared" ref="E21:E22" si="2">C21</f>
        <v>0</v>
      </c>
      <c r="F21" s="242">
        <f>(C21*8)/(D21*1132.6)</f>
        <v>0</v>
      </c>
      <c r="G21" s="245">
        <v>0</v>
      </c>
    </row>
    <row r="22" spans="1:7" ht="15" customHeight="1">
      <c r="A22" s="246" t="s">
        <v>44</v>
      </c>
      <c r="B22" s="22" t="s">
        <v>44</v>
      </c>
      <c r="C22" s="240">
        <f>'A. DGGA'!Q45+'A. DGPL'!Q45+'A. DGRF'!Q45+'A. DGSA'!Q45+'A. DGTG'!Q45</f>
        <v>0</v>
      </c>
      <c r="D22" s="23">
        <v>450</v>
      </c>
      <c r="E22" s="247">
        <f t="shared" si="2"/>
        <v>0</v>
      </c>
      <c r="F22" s="242">
        <f>C22/D22</f>
        <v>0</v>
      </c>
      <c r="G22" s="245">
        <v>0</v>
      </c>
    </row>
    <row r="23" spans="1:7" ht="15" customHeight="1">
      <c r="A23" s="719" t="s">
        <v>14</v>
      </c>
      <c r="B23" s="720"/>
      <c r="C23" s="720"/>
      <c r="D23" s="721"/>
      <c r="E23" s="248">
        <f t="shared" ref="E23:G23" si="3">SUM(E5:E22)</f>
        <v>103997.84179999999</v>
      </c>
      <c r="F23" s="249">
        <f t="shared" si="3"/>
        <v>43.899254431074553</v>
      </c>
      <c r="G23" s="250">
        <f t="shared" si="3"/>
        <v>137.64000000000001</v>
      </c>
    </row>
    <row r="24" spans="1:7" ht="15" customHeight="1">
      <c r="A24" s="61"/>
      <c r="B24" s="68"/>
      <c r="C24" s="70"/>
      <c r="D24" s="69"/>
      <c r="E24" s="251"/>
      <c r="F24" s="63"/>
    </row>
    <row r="25" spans="1:7" ht="15" customHeight="1">
      <c r="A25" s="61"/>
      <c r="B25" s="62"/>
      <c r="C25" s="252"/>
      <c r="D25" s="253"/>
      <c r="E25" s="253" t="s">
        <v>45</v>
      </c>
      <c r="F25" s="254">
        <f>ROUND(F23,0)</f>
        <v>44</v>
      </c>
    </row>
    <row r="36" spans="8:8" ht="15" customHeight="1">
      <c r="H36" s="255"/>
    </row>
  </sheetData>
  <mergeCells count="15">
    <mergeCell ref="A18:A20"/>
    <mergeCell ref="E18:E20"/>
    <mergeCell ref="A23:D23"/>
    <mergeCell ref="A1:G1"/>
    <mergeCell ref="B2:B4"/>
    <mergeCell ref="C2:C4"/>
    <mergeCell ref="D2:D4"/>
    <mergeCell ref="E2:E4"/>
    <mergeCell ref="F2:F4"/>
    <mergeCell ref="G2:G4"/>
    <mergeCell ref="A2:A4"/>
    <mergeCell ref="A5:A11"/>
    <mergeCell ref="E5:E11"/>
    <mergeCell ref="A12:A17"/>
    <mergeCell ref="E12:E17"/>
  </mergeCells>
  <pageMargins left="0.39370078740157477" right="0.39370078740157477" top="0" bottom="0" header="0" footer="0"/>
  <pageSetup paperSize="9" pageOrder="overThenDown" orientation="portrait"/>
  <headerFooter>
    <oddHeader>&amp;CANEXO II - L - ÁREA TOTAL (44h Segunda à Sábado)</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34A853"/>
    <outlinePr summaryBelow="0" summaryRight="0"/>
    <pageSetUpPr fitToPage="1"/>
  </sheetPr>
  <dimension ref="A1:T204"/>
  <sheetViews>
    <sheetView showGridLines="0" topLeftCell="N22" workbookViewId="0">
      <selection activeCell="P48" sqref="P48"/>
    </sheetView>
  </sheetViews>
  <sheetFormatPr defaultColWidth="14.42578125" defaultRowHeight="15" customHeight="1"/>
  <cols>
    <col min="1" max="1" width="23.7109375" customWidth="1"/>
    <col min="5" max="5" width="22.140625" customWidth="1"/>
    <col min="6" max="6" width="22.85546875" customWidth="1"/>
    <col min="7" max="7" width="15.5703125" customWidth="1"/>
    <col min="11" max="11" width="54.28515625" customWidth="1"/>
    <col min="12" max="12" width="22.85546875" customWidth="1"/>
    <col min="13" max="13" width="51.42578125" customWidth="1"/>
    <col min="15" max="15" width="37.140625" customWidth="1"/>
    <col min="16" max="16" width="51.42578125" customWidth="1"/>
    <col min="17" max="17" width="16.28515625" customWidth="1"/>
    <col min="18" max="18" width="28.42578125" customWidth="1"/>
    <col min="19" max="19" width="32.85546875" customWidth="1"/>
    <col min="20" max="20" width="36.42578125" customWidth="1"/>
    <col min="21" max="21" width="5.42578125" customWidth="1"/>
  </cols>
  <sheetData>
    <row r="1" spans="1:20">
      <c r="A1" s="738" t="s">
        <v>48</v>
      </c>
      <c r="B1" s="723"/>
      <c r="C1" s="723"/>
      <c r="D1" s="723"/>
      <c r="E1" s="723"/>
      <c r="F1" s="723"/>
      <c r="G1" s="724"/>
      <c r="I1" s="739" t="s">
        <v>48</v>
      </c>
      <c r="J1" s="519"/>
      <c r="K1" s="519"/>
      <c r="L1" s="519"/>
      <c r="M1" s="519"/>
      <c r="O1" s="740" t="s">
        <v>48</v>
      </c>
      <c r="P1" s="741"/>
      <c r="Q1" s="741"/>
      <c r="R1" s="741"/>
      <c r="S1" s="741"/>
      <c r="T1" s="742"/>
    </row>
    <row r="2" spans="1:20">
      <c r="A2" s="743" t="s">
        <v>52</v>
      </c>
      <c r="B2" s="523"/>
      <c r="C2" s="523"/>
      <c r="D2" s="523"/>
      <c r="E2" s="523"/>
      <c r="F2" s="523"/>
      <c r="G2" s="744"/>
      <c r="I2" s="745" t="s">
        <v>53</v>
      </c>
      <c r="J2" s="523"/>
      <c r="K2" s="523"/>
      <c r="L2" s="523"/>
      <c r="M2" s="524"/>
      <c r="O2" s="746" t="s">
        <v>54</v>
      </c>
      <c r="P2" s="523"/>
      <c r="Q2" s="523"/>
      <c r="R2" s="523"/>
      <c r="S2" s="523"/>
      <c r="T2" s="747"/>
    </row>
    <row r="3" spans="1:20" ht="30">
      <c r="A3" s="256" t="s">
        <v>426</v>
      </c>
      <c r="B3" s="257" t="s">
        <v>427</v>
      </c>
      <c r="C3" s="257" t="s">
        <v>428</v>
      </c>
      <c r="D3" s="257" t="s">
        <v>429</v>
      </c>
      <c r="E3" s="257" t="s">
        <v>430</v>
      </c>
      <c r="F3" s="257" t="s">
        <v>431</v>
      </c>
      <c r="G3" s="258" t="s">
        <v>432</v>
      </c>
      <c r="I3" s="259" t="s">
        <v>433</v>
      </c>
      <c r="J3" s="260" t="s">
        <v>429</v>
      </c>
      <c r="K3" s="261" t="s">
        <v>430</v>
      </c>
      <c r="L3" s="257" t="s">
        <v>431</v>
      </c>
      <c r="M3" s="262" t="s">
        <v>432</v>
      </c>
      <c r="O3" s="263" t="s">
        <v>2</v>
      </c>
      <c r="P3" s="264" t="s">
        <v>434</v>
      </c>
      <c r="Q3" s="264" t="s">
        <v>435</v>
      </c>
      <c r="R3" s="265" t="s">
        <v>436</v>
      </c>
      <c r="S3" s="265" t="s">
        <v>437</v>
      </c>
      <c r="T3" s="266" t="s">
        <v>438</v>
      </c>
    </row>
    <row r="4" spans="1:20" ht="25.5">
      <c r="A4" s="267" t="s">
        <v>439</v>
      </c>
      <c r="B4" s="268" t="s">
        <v>440</v>
      </c>
      <c r="C4" s="269" t="s">
        <v>441</v>
      </c>
      <c r="D4" s="270">
        <v>52.15</v>
      </c>
      <c r="E4" s="271" t="s">
        <v>442</v>
      </c>
      <c r="F4" s="245">
        <f t="shared" ref="F4:F203" si="0">IF(E4="Pisos acarpetados",1200,IF(E4="Pisos frios",1200,IF(E4="Laboratórios",450,IF(E4="Almoxarifados/galpões",2500,IF(E4="Oficinas",1800,IF(E4="Áreas com espaços livres - saguão hall e salão",1500,IF(E4="Banheiros",300,0)))))))</f>
        <v>1200</v>
      </c>
      <c r="G4" s="272">
        <f t="shared" ref="G4:G186" si="1">D4/F4</f>
        <v>4.3458333333333335E-2</v>
      </c>
      <c r="I4" s="273" t="s">
        <v>443</v>
      </c>
      <c r="J4" s="274">
        <v>3139.8</v>
      </c>
      <c r="K4" s="275" t="s">
        <v>444</v>
      </c>
      <c r="L4" s="243">
        <f t="shared" ref="L4:L25" si="2">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9000</v>
      </c>
      <c r="M4" s="243">
        <f t="shared" ref="M4:M25" si="3">J4/L4</f>
        <v>0.34886666666666671</v>
      </c>
      <c r="O4" s="276" t="s">
        <v>445</v>
      </c>
      <c r="P4" s="277">
        <v>519</v>
      </c>
      <c r="Q4" s="245">
        <v>380</v>
      </c>
      <c r="R4" s="245">
        <v>8</v>
      </c>
      <c r="S4" s="278">
        <v>1132.5999999999999</v>
      </c>
      <c r="T4" s="279">
        <f>(P4*R4)/(Q4*S4)</f>
        <v>9.6471091201427561E-3</v>
      </c>
    </row>
    <row r="5" spans="1:20" ht="30">
      <c r="A5" s="280" t="s">
        <v>439</v>
      </c>
      <c r="B5" s="281" t="s">
        <v>440</v>
      </c>
      <c r="C5" s="282" t="s">
        <v>446</v>
      </c>
      <c r="D5" s="283">
        <v>52.2</v>
      </c>
      <c r="E5" s="284" t="s">
        <v>442</v>
      </c>
      <c r="F5" s="245">
        <f t="shared" si="0"/>
        <v>1200</v>
      </c>
      <c r="G5" s="272">
        <f t="shared" si="1"/>
        <v>4.3500000000000004E-2</v>
      </c>
      <c r="I5" s="285" t="s">
        <v>447</v>
      </c>
      <c r="J5" s="286">
        <v>1446.21</v>
      </c>
      <c r="K5" s="287" t="s">
        <v>444</v>
      </c>
      <c r="L5" s="243">
        <f t="shared" si="2"/>
        <v>9000</v>
      </c>
      <c r="M5" s="243">
        <f t="shared" si="3"/>
        <v>0.16069</v>
      </c>
      <c r="O5" s="263" t="s">
        <v>2</v>
      </c>
      <c r="P5" s="264" t="s">
        <v>434</v>
      </c>
      <c r="Q5" s="264" t="s">
        <v>435</v>
      </c>
      <c r="R5" s="288" t="s">
        <v>448</v>
      </c>
      <c r="S5" s="265" t="s">
        <v>449</v>
      </c>
      <c r="T5" s="266" t="s">
        <v>438</v>
      </c>
    </row>
    <row r="6" spans="1:20" ht="25.5">
      <c r="A6" s="280" t="s">
        <v>439</v>
      </c>
      <c r="B6" s="281" t="s">
        <v>440</v>
      </c>
      <c r="C6" s="282" t="s">
        <v>450</v>
      </c>
      <c r="D6" s="283">
        <v>52.18</v>
      </c>
      <c r="E6" s="284" t="s">
        <v>442</v>
      </c>
      <c r="F6" s="245">
        <f t="shared" si="0"/>
        <v>1200</v>
      </c>
      <c r="G6" s="272">
        <f t="shared" si="1"/>
        <v>4.3483333333333332E-2</v>
      </c>
      <c r="I6" s="285" t="s">
        <v>451</v>
      </c>
      <c r="J6" s="286">
        <v>3109.01</v>
      </c>
      <c r="K6" s="287" t="s">
        <v>444</v>
      </c>
      <c r="L6" s="243">
        <f t="shared" si="2"/>
        <v>9000</v>
      </c>
      <c r="M6" s="243">
        <f t="shared" si="3"/>
        <v>0.34544555555555556</v>
      </c>
      <c r="O6" s="276" t="s">
        <v>452</v>
      </c>
      <c r="P6" s="289">
        <v>1055</v>
      </c>
      <c r="Q6" s="245">
        <v>380</v>
      </c>
      <c r="R6" s="245">
        <v>16</v>
      </c>
      <c r="S6" s="245">
        <v>188.76</v>
      </c>
      <c r="T6" s="279">
        <f>(P6*R6)/(Q6*S6)</f>
        <v>0.23533085734042672</v>
      </c>
    </row>
    <row r="7" spans="1:20" ht="63.75">
      <c r="A7" s="280" t="s">
        <v>439</v>
      </c>
      <c r="B7" s="281" t="s">
        <v>440</v>
      </c>
      <c r="C7" s="282" t="s">
        <v>453</v>
      </c>
      <c r="D7" s="283">
        <v>52.18</v>
      </c>
      <c r="E7" s="284" t="s">
        <v>442</v>
      </c>
      <c r="F7" s="245">
        <f t="shared" si="0"/>
        <v>1200</v>
      </c>
      <c r="G7" s="272">
        <f t="shared" si="1"/>
        <v>4.3483333333333332E-2</v>
      </c>
      <c r="I7" s="285" t="s">
        <v>454</v>
      </c>
      <c r="J7" s="286">
        <v>128.80000000000001</v>
      </c>
      <c r="K7" s="287" t="s">
        <v>444</v>
      </c>
      <c r="L7" s="243">
        <f t="shared" si="2"/>
        <v>9000</v>
      </c>
      <c r="M7" s="243">
        <f t="shared" si="3"/>
        <v>1.4311111111111113E-2</v>
      </c>
      <c r="O7" s="290" t="s">
        <v>14</v>
      </c>
      <c r="P7" s="291">
        <f>P4+P6</f>
        <v>1574</v>
      </c>
      <c r="Q7" s="292"/>
      <c r="R7" s="292"/>
      <c r="S7" s="292"/>
      <c r="T7" s="293">
        <f>T6+T4</f>
        <v>0.24497796646056946</v>
      </c>
    </row>
    <row r="8" spans="1:20" ht="51">
      <c r="A8" s="280" t="s">
        <v>439</v>
      </c>
      <c r="B8" s="281" t="s">
        <v>440</v>
      </c>
      <c r="C8" s="282" t="s">
        <v>455</v>
      </c>
      <c r="D8" s="283">
        <v>52.2</v>
      </c>
      <c r="E8" s="284" t="s">
        <v>442</v>
      </c>
      <c r="F8" s="245">
        <f t="shared" si="0"/>
        <v>1200</v>
      </c>
      <c r="G8" s="272">
        <f t="shared" si="1"/>
        <v>4.3500000000000004E-2</v>
      </c>
      <c r="I8" s="285" t="s">
        <v>456</v>
      </c>
      <c r="J8" s="286">
        <v>104.49</v>
      </c>
      <c r="K8" s="287" t="s">
        <v>444</v>
      </c>
      <c r="L8" s="243">
        <f t="shared" si="2"/>
        <v>9000</v>
      </c>
      <c r="M8" s="243">
        <f t="shared" si="3"/>
        <v>1.1609999999999999E-2</v>
      </c>
      <c r="O8" s="294"/>
      <c r="Q8" s="295"/>
      <c r="R8" s="295"/>
      <c r="S8" s="295"/>
      <c r="T8" s="296"/>
    </row>
    <row r="9" spans="1:20" ht="51">
      <c r="A9" s="280" t="s">
        <v>439</v>
      </c>
      <c r="B9" s="281" t="s">
        <v>440</v>
      </c>
      <c r="C9" s="282" t="s">
        <v>457</v>
      </c>
      <c r="D9" s="283">
        <v>52.18</v>
      </c>
      <c r="E9" s="284" t="s">
        <v>442</v>
      </c>
      <c r="F9" s="245">
        <f t="shared" si="0"/>
        <v>1200</v>
      </c>
      <c r="G9" s="272">
        <f t="shared" si="1"/>
        <v>4.3483333333333332E-2</v>
      </c>
      <c r="I9" s="285" t="s">
        <v>458</v>
      </c>
      <c r="J9" s="286">
        <v>57.98</v>
      </c>
      <c r="K9" s="287" t="s">
        <v>444</v>
      </c>
      <c r="L9" s="243">
        <f t="shared" si="2"/>
        <v>9000</v>
      </c>
      <c r="M9" s="243">
        <f t="shared" si="3"/>
        <v>6.4422222222222216E-3</v>
      </c>
      <c r="O9" s="294"/>
      <c r="Q9" s="295"/>
      <c r="R9" s="295"/>
      <c r="S9" s="295"/>
      <c r="T9" s="296"/>
    </row>
    <row r="10" spans="1:20" ht="51">
      <c r="A10" s="280" t="s">
        <v>439</v>
      </c>
      <c r="B10" s="281" t="s">
        <v>440</v>
      </c>
      <c r="C10" s="282" t="s">
        <v>459</v>
      </c>
      <c r="D10" s="283">
        <v>65.94</v>
      </c>
      <c r="E10" s="284" t="s">
        <v>442</v>
      </c>
      <c r="F10" s="245">
        <f t="shared" si="0"/>
        <v>1200</v>
      </c>
      <c r="G10" s="272">
        <f t="shared" si="1"/>
        <v>5.4949999999999999E-2</v>
      </c>
      <c r="I10" s="285" t="s">
        <v>460</v>
      </c>
      <c r="J10" s="286">
        <v>57.17</v>
      </c>
      <c r="K10" s="287" t="s">
        <v>444</v>
      </c>
      <c r="L10" s="243">
        <f t="shared" si="2"/>
        <v>9000</v>
      </c>
      <c r="M10" s="243">
        <f t="shared" si="3"/>
        <v>6.3522222222222226E-3</v>
      </c>
    </row>
    <row r="11" spans="1:20" ht="63.75">
      <c r="A11" s="280" t="s">
        <v>439</v>
      </c>
      <c r="B11" s="281" t="s">
        <v>440</v>
      </c>
      <c r="C11" s="282" t="s">
        <v>461</v>
      </c>
      <c r="D11" s="283">
        <v>65.94</v>
      </c>
      <c r="E11" s="284" t="s">
        <v>442</v>
      </c>
      <c r="F11" s="245">
        <f t="shared" si="0"/>
        <v>1200</v>
      </c>
      <c r="G11" s="272">
        <f t="shared" si="1"/>
        <v>5.4949999999999999E-2</v>
      </c>
      <c r="I11" s="285" t="s">
        <v>462</v>
      </c>
      <c r="J11" s="286">
        <v>289.31</v>
      </c>
      <c r="K11" s="287" t="s">
        <v>463</v>
      </c>
      <c r="L11" s="243">
        <f t="shared" si="2"/>
        <v>2700</v>
      </c>
      <c r="M11" s="243">
        <f t="shared" si="3"/>
        <v>0.10715185185185186</v>
      </c>
      <c r="O11" s="748" t="s">
        <v>48</v>
      </c>
      <c r="P11" s="723"/>
      <c r="Q11" s="723"/>
      <c r="R11" s="723"/>
      <c r="S11" s="723"/>
      <c r="T11" s="724"/>
    </row>
    <row r="12" spans="1:20" ht="51">
      <c r="A12" s="280" t="s">
        <v>439</v>
      </c>
      <c r="B12" s="281" t="s">
        <v>440</v>
      </c>
      <c r="C12" s="282" t="s">
        <v>464</v>
      </c>
      <c r="D12" s="283">
        <v>65.900000000000006</v>
      </c>
      <c r="E12" s="284" t="s">
        <v>442</v>
      </c>
      <c r="F12" s="245">
        <f t="shared" si="0"/>
        <v>1200</v>
      </c>
      <c r="G12" s="272">
        <f t="shared" si="1"/>
        <v>5.4916666666666669E-2</v>
      </c>
      <c r="I12" s="285" t="s">
        <v>465</v>
      </c>
      <c r="J12" s="286">
        <v>135.69999999999999</v>
      </c>
      <c r="K12" s="287" t="s">
        <v>463</v>
      </c>
      <c r="L12" s="243">
        <f t="shared" si="2"/>
        <v>2700</v>
      </c>
      <c r="M12" s="243">
        <f t="shared" si="3"/>
        <v>5.0259259259259254E-2</v>
      </c>
      <c r="O12" s="749" t="s">
        <v>55</v>
      </c>
      <c r="P12" s="523"/>
      <c r="Q12" s="523"/>
      <c r="R12" s="523"/>
      <c r="S12" s="523"/>
      <c r="T12" s="524"/>
    </row>
    <row r="13" spans="1:20" ht="76.5">
      <c r="A13" s="280" t="s">
        <v>439</v>
      </c>
      <c r="B13" s="281" t="s">
        <v>440</v>
      </c>
      <c r="C13" s="282" t="s">
        <v>466</v>
      </c>
      <c r="D13" s="283">
        <v>65.92</v>
      </c>
      <c r="E13" s="284" t="s">
        <v>442</v>
      </c>
      <c r="F13" s="245">
        <f t="shared" si="0"/>
        <v>1200</v>
      </c>
      <c r="G13" s="272">
        <f t="shared" si="1"/>
        <v>5.4933333333333334E-2</v>
      </c>
      <c r="I13" s="285" t="s">
        <v>467</v>
      </c>
      <c r="J13" s="286">
        <v>233.4</v>
      </c>
      <c r="K13" s="287" t="s">
        <v>463</v>
      </c>
      <c r="L13" s="243">
        <f t="shared" si="2"/>
        <v>2700</v>
      </c>
      <c r="M13" s="243">
        <f t="shared" si="3"/>
        <v>8.6444444444444449E-2</v>
      </c>
      <c r="O13" s="264" t="s">
        <v>2</v>
      </c>
      <c r="P13" s="264" t="s">
        <v>434</v>
      </c>
      <c r="Q13" s="264" t="s">
        <v>435</v>
      </c>
      <c r="R13" s="265" t="s">
        <v>436</v>
      </c>
      <c r="S13" s="265" t="s">
        <v>437</v>
      </c>
      <c r="T13" s="265" t="s">
        <v>468</v>
      </c>
    </row>
    <row r="14" spans="1:20" ht="63.75">
      <c r="A14" s="280" t="s">
        <v>439</v>
      </c>
      <c r="B14" s="281" t="s">
        <v>440</v>
      </c>
      <c r="C14" s="282" t="s">
        <v>469</v>
      </c>
      <c r="D14" s="283">
        <v>65.94</v>
      </c>
      <c r="E14" s="284" t="s">
        <v>442</v>
      </c>
      <c r="F14" s="245">
        <f t="shared" si="0"/>
        <v>1200</v>
      </c>
      <c r="G14" s="272">
        <f t="shared" si="1"/>
        <v>5.4949999999999999E-2</v>
      </c>
      <c r="I14" s="297" t="s">
        <v>470</v>
      </c>
      <c r="J14" s="286">
        <v>25.9</v>
      </c>
      <c r="K14" s="287" t="s">
        <v>463</v>
      </c>
      <c r="L14" s="243">
        <f t="shared" si="2"/>
        <v>2700</v>
      </c>
      <c r="M14" s="243">
        <f t="shared" si="3"/>
        <v>9.5925925925925918E-3</v>
      </c>
      <c r="O14" s="245" t="s">
        <v>43</v>
      </c>
      <c r="P14" s="298">
        <v>0</v>
      </c>
      <c r="Q14" s="245">
        <v>160</v>
      </c>
      <c r="R14" s="245">
        <v>8</v>
      </c>
      <c r="S14" s="278">
        <v>1132.5999999999999</v>
      </c>
      <c r="T14" s="243">
        <f t="shared" ref="T14:T15" si="4">(P14*R14)/(Q14*S14)</f>
        <v>0</v>
      </c>
    </row>
    <row r="15" spans="1:20" ht="63.75">
      <c r="A15" s="280" t="s">
        <v>439</v>
      </c>
      <c r="B15" s="281" t="s">
        <v>440</v>
      </c>
      <c r="C15" s="282" t="s">
        <v>471</v>
      </c>
      <c r="D15" s="283">
        <v>65.94</v>
      </c>
      <c r="E15" s="284" t="s">
        <v>442</v>
      </c>
      <c r="F15" s="245">
        <f t="shared" si="0"/>
        <v>1200</v>
      </c>
      <c r="G15" s="272">
        <f t="shared" si="1"/>
        <v>5.4949999999999999E-2</v>
      </c>
      <c r="I15" s="297" t="s">
        <v>472</v>
      </c>
      <c r="J15" s="286">
        <v>25.9</v>
      </c>
      <c r="K15" s="287" t="s">
        <v>463</v>
      </c>
      <c r="L15" s="243">
        <f t="shared" si="2"/>
        <v>2700</v>
      </c>
      <c r="M15" s="243">
        <f t="shared" si="3"/>
        <v>9.5925925925925918E-3</v>
      </c>
      <c r="O15" s="299" t="s">
        <v>473</v>
      </c>
      <c r="P15" s="298">
        <v>536</v>
      </c>
      <c r="Q15" s="245">
        <v>160</v>
      </c>
      <c r="R15" s="245">
        <v>8</v>
      </c>
      <c r="S15" s="278">
        <v>1132.5999999999999</v>
      </c>
      <c r="T15" s="243">
        <f t="shared" si="4"/>
        <v>2.3662369768673849E-2</v>
      </c>
    </row>
    <row r="16" spans="1:20" ht="51">
      <c r="A16" s="280" t="s">
        <v>439</v>
      </c>
      <c r="B16" s="281" t="s">
        <v>440</v>
      </c>
      <c r="C16" s="282" t="s">
        <v>474</v>
      </c>
      <c r="D16" s="283">
        <v>20.02</v>
      </c>
      <c r="E16" s="284" t="s">
        <v>442</v>
      </c>
      <c r="F16" s="245">
        <f t="shared" si="0"/>
        <v>1200</v>
      </c>
      <c r="G16" s="272">
        <f t="shared" si="1"/>
        <v>1.6683333333333331E-2</v>
      </c>
      <c r="I16" s="297" t="s">
        <v>475</v>
      </c>
      <c r="J16" s="286">
        <v>165.02</v>
      </c>
      <c r="K16" s="287" t="s">
        <v>444</v>
      </c>
      <c r="L16" s="243">
        <f t="shared" si="2"/>
        <v>9000</v>
      </c>
      <c r="M16" s="243">
        <f t="shared" si="3"/>
        <v>1.8335555555555556E-2</v>
      </c>
      <c r="O16" s="290" t="s">
        <v>14</v>
      </c>
      <c r="P16" s="292">
        <f>P14+P15</f>
        <v>536</v>
      </c>
      <c r="Q16" s="292"/>
      <c r="R16" s="292"/>
      <c r="S16" s="292"/>
      <c r="T16" s="293">
        <f>T14+T15</f>
        <v>2.3662369768673849E-2</v>
      </c>
    </row>
    <row r="17" spans="1:20" ht="51">
      <c r="A17" s="280" t="s">
        <v>439</v>
      </c>
      <c r="B17" s="281" t="s">
        <v>440</v>
      </c>
      <c r="C17" s="282" t="s">
        <v>476</v>
      </c>
      <c r="D17" s="283">
        <v>22.1</v>
      </c>
      <c r="E17" s="284" t="s">
        <v>442</v>
      </c>
      <c r="F17" s="245">
        <f t="shared" si="0"/>
        <v>1200</v>
      </c>
      <c r="G17" s="272">
        <f t="shared" si="1"/>
        <v>1.8416666666666668E-2</v>
      </c>
      <c r="I17" s="297" t="s">
        <v>477</v>
      </c>
      <c r="J17" s="286">
        <v>165.02</v>
      </c>
      <c r="K17" s="287" t="s">
        <v>444</v>
      </c>
      <c r="L17" s="243">
        <f t="shared" si="2"/>
        <v>9000</v>
      </c>
      <c r="M17" s="243">
        <f t="shared" si="3"/>
        <v>1.8335555555555556E-2</v>
      </c>
      <c r="T17" s="300"/>
    </row>
    <row r="18" spans="1:20" ht="51">
      <c r="A18" s="280" t="s">
        <v>439</v>
      </c>
      <c r="B18" s="281" t="s">
        <v>440</v>
      </c>
      <c r="C18" s="282" t="s">
        <v>478</v>
      </c>
      <c r="D18" s="283">
        <v>19.8</v>
      </c>
      <c r="E18" s="284" t="s">
        <v>442</v>
      </c>
      <c r="F18" s="245">
        <f t="shared" si="0"/>
        <v>1200</v>
      </c>
      <c r="G18" s="272">
        <f t="shared" si="1"/>
        <v>1.6500000000000001E-2</v>
      </c>
      <c r="I18" s="297" t="s">
        <v>479</v>
      </c>
      <c r="J18" s="286">
        <v>75.260000000000005</v>
      </c>
      <c r="K18" s="287" t="s">
        <v>444</v>
      </c>
      <c r="L18" s="243">
        <f t="shared" si="2"/>
        <v>9000</v>
      </c>
      <c r="M18" s="243">
        <f t="shared" si="3"/>
        <v>8.3622222222222223E-3</v>
      </c>
      <c r="T18" s="301"/>
    </row>
    <row r="19" spans="1:20" ht="51">
      <c r="A19" s="280" t="s">
        <v>439</v>
      </c>
      <c r="B19" s="281" t="s">
        <v>440</v>
      </c>
      <c r="C19" s="282" t="s">
        <v>480</v>
      </c>
      <c r="D19" s="283">
        <v>19.8</v>
      </c>
      <c r="E19" s="284" t="s">
        <v>442</v>
      </c>
      <c r="F19" s="245">
        <f t="shared" si="0"/>
        <v>1200</v>
      </c>
      <c r="G19" s="272">
        <f t="shared" si="1"/>
        <v>1.6500000000000001E-2</v>
      </c>
      <c r="I19" s="297" t="s">
        <v>481</v>
      </c>
      <c r="J19" s="286">
        <v>165.06</v>
      </c>
      <c r="K19" s="287" t="s">
        <v>444</v>
      </c>
      <c r="L19" s="243">
        <f t="shared" si="2"/>
        <v>9000</v>
      </c>
      <c r="M19" s="243">
        <f t="shared" si="3"/>
        <v>1.8339999999999999E-2</v>
      </c>
      <c r="O19" s="722" t="s">
        <v>48</v>
      </c>
      <c r="P19" s="723"/>
      <c r="Q19" s="723"/>
      <c r="R19" s="723"/>
      <c r="S19" s="724"/>
      <c r="T19" s="302"/>
    </row>
    <row r="20" spans="1:20" ht="38.25">
      <c r="A20" s="280" t="s">
        <v>439</v>
      </c>
      <c r="B20" s="281" t="s">
        <v>440</v>
      </c>
      <c r="C20" s="282" t="s">
        <v>482</v>
      </c>
      <c r="D20" s="283">
        <v>19.8</v>
      </c>
      <c r="E20" s="284" t="s">
        <v>442</v>
      </c>
      <c r="F20" s="245">
        <f t="shared" si="0"/>
        <v>1200</v>
      </c>
      <c r="G20" s="272">
        <f t="shared" si="1"/>
        <v>1.6500000000000001E-2</v>
      </c>
      <c r="I20" s="297" t="s">
        <v>483</v>
      </c>
      <c r="J20" s="286">
        <v>1272.69</v>
      </c>
      <c r="K20" s="287" t="s">
        <v>444</v>
      </c>
      <c r="L20" s="243">
        <f t="shared" si="2"/>
        <v>9000</v>
      </c>
      <c r="M20" s="243">
        <f t="shared" si="3"/>
        <v>0.14141000000000001</v>
      </c>
      <c r="O20" s="750" t="s">
        <v>56</v>
      </c>
      <c r="P20" s="523"/>
      <c r="Q20" s="523"/>
      <c r="R20" s="523"/>
      <c r="S20" s="744"/>
      <c r="T20" s="65"/>
    </row>
    <row r="21" spans="1:20" ht="38.25">
      <c r="A21" s="280" t="s">
        <v>439</v>
      </c>
      <c r="B21" s="281" t="s">
        <v>440</v>
      </c>
      <c r="C21" s="282" t="s">
        <v>484</v>
      </c>
      <c r="D21" s="283">
        <v>19.8</v>
      </c>
      <c r="E21" s="284" t="s">
        <v>442</v>
      </c>
      <c r="F21" s="245">
        <f t="shared" si="0"/>
        <v>1200</v>
      </c>
      <c r="G21" s="272">
        <f t="shared" si="1"/>
        <v>1.6500000000000001E-2</v>
      </c>
      <c r="I21" s="297" t="s">
        <v>485</v>
      </c>
      <c r="J21" s="286">
        <v>248.7</v>
      </c>
      <c r="K21" s="287" t="s">
        <v>463</v>
      </c>
      <c r="L21" s="243">
        <f t="shared" si="2"/>
        <v>2700</v>
      </c>
      <c r="M21" s="243">
        <f t="shared" si="3"/>
        <v>9.2111111111111102E-2</v>
      </c>
      <c r="O21" s="303" t="s">
        <v>433</v>
      </c>
      <c r="P21" s="304" t="s">
        <v>429</v>
      </c>
      <c r="Q21" s="257" t="s">
        <v>430</v>
      </c>
      <c r="R21" s="257" t="s">
        <v>431</v>
      </c>
      <c r="S21" s="258" t="s">
        <v>432</v>
      </c>
    </row>
    <row r="22" spans="1:20" ht="51">
      <c r="A22" s="280" t="s">
        <v>439</v>
      </c>
      <c r="B22" s="281" t="s">
        <v>486</v>
      </c>
      <c r="C22" s="282" t="s">
        <v>487</v>
      </c>
      <c r="D22" s="283">
        <v>51.98</v>
      </c>
      <c r="E22" s="284" t="s">
        <v>442</v>
      </c>
      <c r="F22" s="245">
        <f t="shared" si="0"/>
        <v>1200</v>
      </c>
      <c r="G22" s="272">
        <f t="shared" si="1"/>
        <v>4.3316666666666663E-2</v>
      </c>
      <c r="I22" s="297" t="s">
        <v>488</v>
      </c>
      <c r="J22" s="286">
        <v>499.35</v>
      </c>
      <c r="K22" s="287" t="s">
        <v>444</v>
      </c>
      <c r="L22" s="243">
        <f t="shared" si="2"/>
        <v>9000</v>
      </c>
      <c r="M22" s="243">
        <f t="shared" si="3"/>
        <v>5.5483333333333336E-2</v>
      </c>
      <c r="O22" s="305"/>
      <c r="P22" s="306">
        <v>0</v>
      </c>
      <c r="Q22" s="307" t="s">
        <v>44</v>
      </c>
      <c r="R22" s="78">
        <v>450</v>
      </c>
      <c r="S22" s="308">
        <f>P22/R22</f>
        <v>0</v>
      </c>
    </row>
    <row r="23" spans="1:20" ht="51">
      <c r="A23" s="280" t="s">
        <v>439</v>
      </c>
      <c r="B23" s="281" t="s">
        <v>486</v>
      </c>
      <c r="C23" s="282" t="s">
        <v>489</v>
      </c>
      <c r="D23" s="283">
        <v>52.2</v>
      </c>
      <c r="E23" s="284" t="s">
        <v>442</v>
      </c>
      <c r="F23" s="245">
        <f t="shared" si="0"/>
        <v>1200</v>
      </c>
      <c r="G23" s="272">
        <f t="shared" si="1"/>
        <v>4.3500000000000004E-2</v>
      </c>
      <c r="I23" s="297" t="s">
        <v>490</v>
      </c>
      <c r="J23" s="286">
        <v>9.24</v>
      </c>
      <c r="K23" s="287" t="s">
        <v>444</v>
      </c>
      <c r="L23" s="243">
        <f t="shared" si="2"/>
        <v>9000</v>
      </c>
      <c r="M23" s="243">
        <f t="shared" si="3"/>
        <v>1.0266666666666666E-3</v>
      </c>
    </row>
    <row r="24" spans="1:20" ht="38.25">
      <c r="A24" s="280" t="s">
        <v>439</v>
      </c>
      <c r="B24" s="281" t="s">
        <v>486</v>
      </c>
      <c r="C24" s="282" t="s">
        <v>491</v>
      </c>
      <c r="D24" s="283">
        <v>52.21</v>
      </c>
      <c r="E24" s="284" t="s">
        <v>442</v>
      </c>
      <c r="F24" s="245">
        <f t="shared" si="0"/>
        <v>1200</v>
      </c>
      <c r="G24" s="272">
        <f t="shared" si="1"/>
        <v>4.3508333333333336E-2</v>
      </c>
      <c r="I24" s="297" t="s">
        <v>492</v>
      </c>
      <c r="J24" s="286">
        <v>144.03</v>
      </c>
      <c r="K24" s="287" t="s">
        <v>444</v>
      </c>
      <c r="L24" s="243">
        <f t="shared" si="2"/>
        <v>9000</v>
      </c>
      <c r="M24" s="243">
        <f t="shared" si="3"/>
        <v>1.6003333333333335E-2</v>
      </c>
      <c r="O24" s="722" t="s">
        <v>48</v>
      </c>
      <c r="P24" s="723"/>
      <c r="Q24" s="723"/>
      <c r="R24" s="723"/>
      <c r="S24" s="723"/>
      <c r="T24" s="724"/>
    </row>
    <row r="25" spans="1:20" ht="38.25">
      <c r="A25" s="280" t="s">
        <v>439</v>
      </c>
      <c r="B25" s="281" t="s">
        <v>486</v>
      </c>
      <c r="C25" s="282" t="s">
        <v>493</v>
      </c>
      <c r="D25" s="283">
        <v>52.01</v>
      </c>
      <c r="E25" s="284" t="s">
        <v>442</v>
      </c>
      <c r="F25" s="245">
        <f t="shared" si="0"/>
        <v>1200</v>
      </c>
      <c r="G25" s="272">
        <f t="shared" si="1"/>
        <v>4.3341666666666667E-2</v>
      </c>
      <c r="I25" s="309" t="s">
        <v>494</v>
      </c>
      <c r="J25" s="310">
        <v>509</v>
      </c>
      <c r="K25" s="309" t="s">
        <v>444</v>
      </c>
      <c r="L25" s="243">
        <f t="shared" si="2"/>
        <v>9000</v>
      </c>
      <c r="M25" s="243">
        <f t="shared" si="3"/>
        <v>5.6555555555555553E-2</v>
      </c>
      <c r="O25" s="730" t="s">
        <v>16</v>
      </c>
      <c r="P25" s="725" t="s">
        <v>2</v>
      </c>
      <c r="Q25" s="751" t="s">
        <v>423</v>
      </c>
      <c r="R25" s="727" t="s">
        <v>17</v>
      </c>
      <c r="S25" s="751" t="s">
        <v>20</v>
      </c>
      <c r="T25" s="734" t="s">
        <v>21</v>
      </c>
    </row>
    <row r="26" spans="1:20" ht="12.75">
      <c r="A26" s="280" t="s">
        <v>439</v>
      </c>
      <c r="B26" s="281" t="s">
        <v>486</v>
      </c>
      <c r="C26" s="282" t="s">
        <v>495</v>
      </c>
      <c r="D26" s="283">
        <v>52.05</v>
      </c>
      <c r="E26" s="284" t="s">
        <v>442</v>
      </c>
      <c r="F26" s="245">
        <f t="shared" si="0"/>
        <v>1200</v>
      </c>
      <c r="G26" s="272">
        <f t="shared" si="1"/>
        <v>4.3374999999999997E-2</v>
      </c>
      <c r="I26" s="311" t="s">
        <v>14</v>
      </c>
      <c r="J26" s="312">
        <f>SUM(J4:J25)</f>
        <v>12007.040000000003</v>
      </c>
      <c r="K26" s="313"/>
      <c r="L26" s="313"/>
      <c r="M26" s="313">
        <f>SUM(M4:M25)</f>
        <v>1.582721851851852</v>
      </c>
      <c r="O26" s="653"/>
      <c r="P26" s="526"/>
      <c r="Q26" s="603"/>
      <c r="R26" s="526"/>
      <c r="S26" s="603"/>
      <c r="T26" s="656"/>
    </row>
    <row r="27" spans="1:20" ht="12.75">
      <c r="A27" s="280" t="s">
        <v>439</v>
      </c>
      <c r="B27" s="281" t="s">
        <v>486</v>
      </c>
      <c r="C27" s="282" t="s">
        <v>496</v>
      </c>
      <c r="D27" s="283">
        <v>52.02</v>
      </c>
      <c r="E27" s="284" t="s">
        <v>442</v>
      </c>
      <c r="F27" s="245">
        <f t="shared" si="0"/>
        <v>1200</v>
      </c>
      <c r="G27" s="272">
        <f t="shared" si="1"/>
        <v>4.335E-2</v>
      </c>
      <c r="I27" s="314"/>
      <c r="J27" s="315"/>
      <c r="K27" s="296"/>
      <c r="L27" s="296"/>
      <c r="M27" s="296"/>
      <c r="O27" s="621"/>
      <c r="P27" s="527"/>
      <c r="Q27" s="520"/>
      <c r="R27" s="527"/>
      <c r="S27" s="520"/>
      <c r="T27" s="624"/>
    </row>
    <row r="28" spans="1:20" ht="25.5">
      <c r="A28" s="280" t="s">
        <v>439</v>
      </c>
      <c r="B28" s="281" t="s">
        <v>486</v>
      </c>
      <c r="C28" s="282" t="s">
        <v>497</v>
      </c>
      <c r="D28" s="283">
        <v>66</v>
      </c>
      <c r="E28" s="284" t="s">
        <v>442</v>
      </c>
      <c r="F28" s="245">
        <f t="shared" si="0"/>
        <v>1200</v>
      </c>
      <c r="G28" s="272">
        <f t="shared" si="1"/>
        <v>5.5E-2</v>
      </c>
      <c r="I28" s="314"/>
      <c r="J28" s="315"/>
      <c r="K28" s="296"/>
      <c r="L28" s="296"/>
      <c r="M28" s="296"/>
      <c r="O28" s="731" t="s">
        <v>24</v>
      </c>
      <c r="P28" s="239" t="s">
        <v>498</v>
      </c>
      <c r="Q28" s="240">
        <f>SUMIF(E4:E203,"Pisos acarpetados",D4:D203)</f>
        <v>193.3</v>
      </c>
      <c r="R28" s="241">
        <v>1200</v>
      </c>
      <c r="S28" s="752">
        <f>SUM(Q28:Q34)</f>
        <v>7773.6700000000019</v>
      </c>
      <c r="T28" s="316">
        <f t="shared" ref="T28:T40" si="5">Q28/R28</f>
        <v>0.16108333333333336</v>
      </c>
    </row>
    <row r="29" spans="1:20" ht="25.5">
      <c r="A29" s="280" t="s">
        <v>439</v>
      </c>
      <c r="B29" s="281" t="s">
        <v>486</v>
      </c>
      <c r="C29" s="282" t="s">
        <v>499</v>
      </c>
      <c r="D29" s="283">
        <v>65.900000000000006</v>
      </c>
      <c r="E29" s="284" t="s">
        <v>442</v>
      </c>
      <c r="F29" s="245">
        <f t="shared" si="0"/>
        <v>1200</v>
      </c>
      <c r="G29" s="272">
        <f t="shared" si="1"/>
        <v>5.4916666666666669E-2</v>
      </c>
      <c r="I29" s="314"/>
      <c r="J29" s="315"/>
      <c r="K29" s="296"/>
      <c r="L29" s="296"/>
      <c r="M29" s="296"/>
      <c r="O29" s="653"/>
      <c r="P29" s="22" t="s">
        <v>26</v>
      </c>
      <c r="Q29" s="240">
        <f>SUMIF(E4:E203,"Pisos frios",D4:D203)</f>
        <v>5194.1400000000021</v>
      </c>
      <c r="R29" s="23">
        <v>1200</v>
      </c>
      <c r="S29" s="526"/>
      <c r="T29" s="316">
        <f t="shared" si="5"/>
        <v>4.3284500000000019</v>
      </c>
    </row>
    <row r="30" spans="1:20" ht="25.5">
      <c r="A30" s="280" t="s">
        <v>439</v>
      </c>
      <c r="B30" s="281" t="s">
        <v>486</v>
      </c>
      <c r="C30" s="282" t="s">
        <v>500</v>
      </c>
      <c r="D30" s="283">
        <v>66</v>
      </c>
      <c r="E30" s="284" t="s">
        <v>442</v>
      </c>
      <c r="F30" s="245">
        <f t="shared" si="0"/>
        <v>1200</v>
      </c>
      <c r="G30" s="272">
        <f t="shared" si="1"/>
        <v>5.5E-2</v>
      </c>
      <c r="I30" s="314"/>
      <c r="J30" s="315"/>
      <c r="K30" s="296"/>
      <c r="L30" s="296"/>
      <c r="M30" s="296"/>
      <c r="O30" s="653"/>
      <c r="P30" s="22" t="s">
        <v>27</v>
      </c>
      <c r="Q30" s="240">
        <f>SUMIF(E4:E203,"Laboratórios",D4:D203)</f>
        <v>0</v>
      </c>
      <c r="R30" s="28">
        <v>450</v>
      </c>
      <c r="S30" s="526"/>
      <c r="T30" s="316">
        <f t="shared" si="5"/>
        <v>0</v>
      </c>
    </row>
    <row r="31" spans="1:20" ht="25.5">
      <c r="A31" s="280" t="s">
        <v>439</v>
      </c>
      <c r="B31" s="281" t="s">
        <v>486</v>
      </c>
      <c r="C31" s="282" t="s">
        <v>501</v>
      </c>
      <c r="D31" s="283">
        <v>65.900000000000006</v>
      </c>
      <c r="E31" s="284" t="s">
        <v>442</v>
      </c>
      <c r="F31" s="245">
        <f t="shared" si="0"/>
        <v>1200</v>
      </c>
      <c r="G31" s="272">
        <f t="shared" si="1"/>
        <v>5.4916666666666669E-2</v>
      </c>
      <c r="I31" s="314"/>
      <c r="J31" s="315"/>
      <c r="K31" s="296"/>
      <c r="L31" s="296"/>
      <c r="M31" s="296"/>
      <c r="O31" s="653"/>
      <c r="P31" s="22" t="s">
        <v>28</v>
      </c>
      <c r="Q31" s="240">
        <f>SUMIF(E4:E203,"Almoxarifados/galpões",D4:D203)</f>
        <v>275.61999999999995</v>
      </c>
      <c r="R31" s="23">
        <v>2500</v>
      </c>
      <c r="S31" s="526"/>
      <c r="T31" s="316">
        <f t="shared" si="5"/>
        <v>0.11024799999999998</v>
      </c>
    </row>
    <row r="32" spans="1:20" ht="25.5">
      <c r="A32" s="280" t="s">
        <v>439</v>
      </c>
      <c r="B32" s="281" t="s">
        <v>486</v>
      </c>
      <c r="C32" s="282" t="s">
        <v>502</v>
      </c>
      <c r="D32" s="283">
        <v>65.900000000000006</v>
      </c>
      <c r="E32" s="284" t="s">
        <v>442</v>
      </c>
      <c r="F32" s="245">
        <f t="shared" si="0"/>
        <v>1200</v>
      </c>
      <c r="G32" s="272">
        <f t="shared" si="1"/>
        <v>5.4916666666666669E-2</v>
      </c>
      <c r="I32" s="314"/>
      <c r="J32" s="315"/>
      <c r="K32" s="296"/>
      <c r="L32" s="296"/>
      <c r="M32" s="296"/>
      <c r="O32" s="653"/>
      <c r="P32" s="22" t="s">
        <v>29</v>
      </c>
      <c r="Q32" s="240">
        <f>SUMIF(E4:E203,"Oficinas",D4:D203)</f>
        <v>0</v>
      </c>
      <c r="R32" s="23">
        <v>1800</v>
      </c>
      <c r="S32" s="526"/>
      <c r="T32" s="316">
        <f t="shared" si="5"/>
        <v>0</v>
      </c>
    </row>
    <row r="33" spans="1:20" ht="25.5">
      <c r="A33" s="280" t="s">
        <v>439</v>
      </c>
      <c r="B33" s="281" t="s">
        <v>486</v>
      </c>
      <c r="C33" s="282" t="s">
        <v>503</v>
      </c>
      <c r="D33" s="283">
        <v>65.680000000000007</v>
      </c>
      <c r="E33" s="284" t="s">
        <v>442</v>
      </c>
      <c r="F33" s="245">
        <f t="shared" si="0"/>
        <v>1200</v>
      </c>
      <c r="G33" s="272">
        <f t="shared" si="1"/>
        <v>5.4733333333333342E-2</v>
      </c>
      <c r="I33" s="314"/>
      <c r="J33" s="315"/>
      <c r="K33" s="296"/>
      <c r="L33" s="296"/>
      <c r="M33" s="296"/>
      <c r="O33" s="653"/>
      <c r="P33" s="22" t="s">
        <v>30</v>
      </c>
      <c r="Q33" s="240">
        <f>SUMIF(E4:E203,"Áreas com espaços livres - saguão hall e salão",D4:D203)</f>
        <v>1736.2</v>
      </c>
      <c r="R33" s="23">
        <v>1500</v>
      </c>
      <c r="S33" s="526"/>
      <c r="T33" s="316">
        <f t="shared" si="5"/>
        <v>1.1574666666666666</v>
      </c>
    </row>
    <row r="34" spans="1:20" ht="38.25">
      <c r="A34" s="280" t="s">
        <v>439</v>
      </c>
      <c r="B34" s="281" t="s">
        <v>486</v>
      </c>
      <c r="C34" s="282" t="s">
        <v>504</v>
      </c>
      <c r="D34" s="283">
        <v>19.7</v>
      </c>
      <c r="E34" s="284" t="s">
        <v>442</v>
      </c>
      <c r="F34" s="245">
        <f t="shared" si="0"/>
        <v>1200</v>
      </c>
      <c r="G34" s="272">
        <f t="shared" si="1"/>
        <v>1.6416666666666666E-2</v>
      </c>
      <c r="I34" s="314"/>
      <c r="J34" s="315"/>
      <c r="K34" s="296"/>
      <c r="L34" s="296"/>
      <c r="M34" s="296"/>
      <c r="O34" s="621"/>
      <c r="P34" s="22" t="s">
        <v>31</v>
      </c>
      <c r="Q34" s="240">
        <f>SUMIF(E4:E203,"Banheiros",D4:D203)</f>
        <v>374.40999999999997</v>
      </c>
      <c r="R34" s="28">
        <v>300</v>
      </c>
      <c r="S34" s="527"/>
      <c r="T34" s="316">
        <f t="shared" si="5"/>
        <v>1.2480333333333333</v>
      </c>
    </row>
    <row r="35" spans="1:20" ht="38.25">
      <c r="A35" s="280" t="s">
        <v>439</v>
      </c>
      <c r="B35" s="281" t="s">
        <v>486</v>
      </c>
      <c r="C35" s="282" t="s">
        <v>505</v>
      </c>
      <c r="D35" s="283">
        <v>19.62</v>
      </c>
      <c r="E35" s="284" t="s">
        <v>442</v>
      </c>
      <c r="F35" s="245">
        <f t="shared" si="0"/>
        <v>1200</v>
      </c>
      <c r="G35" s="272">
        <f t="shared" si="1"/>
        <v>1.635E-2</v>
      </c>
      <c r="I35" s="314"/>
      <c r="J35" s="315"/>
      <c r="K35" s="296"/>
      <c r="L35" s="296"/>
      <c r="M35" s="296"/>
      <c r="O35" s="717" t="s">
        <v>32</v>
      </c>
      <c r="P35" s="22" t="s">
        <v>33</v>
      </c>
      <c r="Q35" s="25">
        <f>SUMIF(K4:K63,"Pisos pavimentados adjacentes/contíguos às edificações",J4:J63)</f>
        <v>958.90999999999985</v>
      </c>
      <c r="R35" s="23">
        <v>2700</v>
      </c>
      <c r="S35" s="753">
        <f>SUM(Q35:Q40)</f>
        <v>12007.04</v>
      </c>
      <c r="T35" s="316">
        <f t="shared" si="5"/>
        <v>0.35515185185185177</v>
      </c>
    </row>
    <row r="36" spans="1:20" ht="38.25">
      <c r="A36" s="280" t="s">
        <v>439</v>
      </c>
      <c r="B36" s="281" t="s">
        <v>486</v>
      </c>
      <c r="C36" s="282" t="s">
        <v>506</v>
      </c>
      <c r="D36" s="283">
        <v>19.78</v>
      </c>
      <c r="E36" s="284" t="s">
        <v>442</v>
      </c>
      <c r="F36" s="245">
        <f t="shared" si="0"/>
        <v>1200</v>
      </c>
      <c r="G36" s="272">
        <f t="shared" si="1"/>
        <v>1.6483333333333336E-2</v>
      </c>
      <c r="I36" s="314"/>
      <c r="J36" s="315"/>
      <c r="K36" s="296"/>
      <c r="L36" s="296"/>
      <c r="M36" s="296"/>
      <c r="O36" s="653"/>
      <c r="P36" s="22" t="s">
        <v>34</v>
      </c>
      <c r="Q36" s="25">
        <f>SUMIF(K4:K63,"Varrição de passeios e arruamentos",J4:J63)</f>
        <v>11048.130000000001</v>
      </c>
      <c r="R36" s="23">
        <v>9000</v>
      </c>
      <c r="S36" s="526"/>
      <c r="T36" s="316">
        <f t="shared" si="5"/>
        <v>1.2275700000000001</v>
      </c>
    </row>
    <row r="37" spans="1:20" ht="38.25">
      <c r="A37" s="280" t="s">
        <v>439</v>
      </c>
      <c r="B37" s="281" t="s">
        <v>486</v>
      </c>
      <c r="C37" s="282" t="s">
        <v>507</v>
      </c>
      <c r="D37" s="283">
        <v>20.07</v>
      </c>
      <c r="E37" s="284" t="s">
        <v>442</v>
      </c>
      <c r="F37" s="245">
        <f t="shared" si="0"/>
        <v>1200</v>
      </c>
      <c r="G37" s="272">
        <f t="shared" si="1"/>
        <v>1.6725E-2</v>
      </c>
      <c r="I37" s="314"/>
      <c r="J37" s="315"/>
      <c r="K37" s="296"/>
      <c r="L37" s="296"/>
      <c r="M37" s="296"/>
      <c r="O37" s="653"/>
      <c r="P37" s="22" t="s">
        <v>35</v>
      </c>
      <c r="Q37" s="25">
        <f>SUMIF(K4:K63,"Pátios e áreas verdes com alta frequência",J4:J63)</f>
        <v>0</v>
      </c>
      <c r="R37" s="23">
        <v>2700</v>
      </c>
      <c r="S37" s="526"/>
      <c r="T37" s="316">
        <f t="shared" si="5"/>
        <v>0</v>
      </c>
    </row>
    <row r="38" spans="1:20" ht="38.25">
      <c r="A38" s="280" t="s">
        <v>439</v>
      </c>
      <c r="B38" s="281" t="s">
        <v>486</v>
      </c>
      <c r="C38" s="282" t="s">
        <v>508</v>
      </c>
      <c r="D38" s="283">
        <v>19.649999999999999</v>
      </c>
      <c r="E38" s="284" t="s">
        <v>442</v>
      </c>
      <c r="F38" s="245">
        <f t="shared" si="0"/>
        <v>1200</v>
      </c>
      <c r="G38" s="272">
        <f t="shared" si="1"/>
        <v>1.6374999999999997E-2</v>
      </c>
      <c r="I38" s="314"/>
      <c r="J38" s="315"/>
      <c r="K38" s="296"/>
      <c r="L38" s="296"/>
      <c r="M38" s="296"/>
      <c r="O38" s="653"/>
      <c r="P38" s="22" t="s">
        <v>36</v>
      </c>
      <c r="Q38" s="25">
        <f>SUMIF(K4:K63,"Pátios e áreas verdes com média frequência",J4:J63)</f>
        <v>0</v>
      </c>
      <c r="R38" s="23">
        <v>2700</v>
      </c>
      <c r="S38" s="526"/>
      <c r="T38" s="316">
        <f t="shared" si="5"/>
        <v>0</v>
      </c>
    </row>
    <row r="39" spans="1:20" ht="38.25">
      <c r="A39" s="317" t="s">
        <v>439</v>
      </c>
      <c r="B39" s="318" t="s">
        <v>486</v>
      </c>
      <c r="C39" s="319" t="s">
        <v>509</v>
      </c>
      <c r="D39" s="320">
        <v>19.8</v>
      </c>
      <c r="E39" s="284" t="s">
        <v>442</v>
      </c>
      <c r="F39" s="245">
        <f t="shared" si="0"/>
        <v>1200</v>
      </c>
      <c r="G39" s="272">
        <f t="shared" si="1"/>
        <v>1.6500000000000001E-2</v>
      </c>
      <c r="I39" s="314"/>
      <c r="J39" s="315"/>
      <c r="K39" s="296"/>
      <c r="L39" s="296"/>
      <c r="M39" s="296"/>
      <c r="O39" s="653"/>
      <c r="P39" s="22" t="s">
        <v>37</v>
      </c>
      <c r="Q39" s="25">
        <f>SUMIF(K4:K63,"Pátios e áreas verdes com baixa frequência",J4:J63)</f>
        <v>0</v>
      </c>
      <c r="R39" s="23">
        <v>2700</v>
      </c>
      <c r="S39" s="526"/>
      <c r="T39" s="316">
        <f t="shared" si="5"/>
        <v>0</v>
      </c>
    </row>
    <row r="40" spans="1:20" ht="12.75">
      <c r="A40" s="267" t="s">
        <v>510</v>
      </c>
      <c r="B40" s="268" t="s">
        <v>440</v>
      </c>
      <c r="C40" s="269" t="s">
        <v>511</v>
      </c>
      <c r="D40" s="270">
        <v>104.8</v>
      </c>
      <c r="E40" s="271" t="s">
        <v>442</v>
      </c>
      <c r="F40" s="245">
        <f t="shared" si="0"/>
        <v>1200</v>
      </c>
      <c r="G40" s="272">
        <f t="shared" si="1"/>
        <v>8.7333333333333332E-2</v>
      </c>
      <c r="I40" s="314"/>
      <c r="J40" s="315"/>
      <c r="K40" s="296"/>
      <c r="L40" s="296"/>
      <c r="M40" s="296"/>
      <c r="O40" s="621"/>
      <c r="P40" s="22" t="s">
        <v>38</v>
      </c>
      <c r="Q40" s="25">
        <f>SUMIF(K4:K63,"coleta de detritos em pátios e áreas verdes com frequência diária",J4:J63)</f>
        <v>0</v>
      </c>
      <c r="R40" s="23">
        <v>100000</v>
      </c>
      <c r="S40" s="527"/>
      <c r="T40" s="316">
        <f t="shared" si="5"/>
        <v>0</v>
      </c>
    </row>
    <row r="41" spans="1:20" ht="12.75">
      <c r="A41" s="280" t="s">
        <v>510</v>
      </c>
      <c r="B41" s="281" t="s">
        <v>440</v>
      </c>
      <c r="C41" s="282" t="s">
        <v>512</v>
      </c>
      <c r="D41" s="283">
        <v>104.65</v>
      </c>
      <c r="E41" s="284" t="s">
        <v>442</v>
      </c>
      <c r="F41" s="245">
        <f t="shared" si="0"/>
        <v>1200</v>
      </c>
      <c r="G41" s="272">
        <f t="shared" si="1"/>
        <v>8.7208333333333332E-2</v>
      </c>
      <c r="I41" s="314"/>
      <c r="J41" s="315"/>
      <c r="K41" s="296"/>
      <c r="L41" s="296"/>
      <c r="M41" s="296"/>
      <c r="O41" s="717" t="s">
        <v>39</v>
      </c>
      <c r="P41" s="22" t="s">
        <v>40</v>
      </c>
      <c r="Q41" s="25">
        <f>P15</f>
        <v>536</v>
      </c>
      <c r="R41" s="23">
        <v>160</v>
      </c>
      <c r="S41" s="753">
        <f>SUM(Q41:Q43)</f>
        <v>2110</v>
      </c>
      <c r="T41" s="316">
        <f>T15</f>
        <v>2.3662369768673849E-2</v>
      </c>
    </row>
    <row r="42" spans="1:20" ht="12.75">
      <c r="A42" s="280" t="s">
        <v>510</v>
      </c>
      <c r="B42" s="281" t="s">
        <v>440</v>
      </c>
      <c r="C42" s="282" t="s">
        <v>513</v>
      </c>
      <c r="D42" s="283">
        <v>52.07</v>
      </c>
      <c r="E42" s="284" t="s">
        <v>442</v>
      </c>
      <c r="F42" s="245">
        <f t="shared" si="0"/>
        <v>1200</v>
      </c>
      <c r="G42" s="272">
        <f t="shared" si="1"/>
        <v>4.3391666666666669E-2</v>
      </c>
      <c r="I42" s="314"/>
      <c r="J42" s="315"/>
      <c r="K42" s="296"/>
      <c r="L42" s="296"/>
      <c r="M42" s="296"/>
      <c r="O42" s="653"/>
      <c r="P42" s="22" t="s">
        <v>41</v>
      </c>
      <c r="Q42" s="25">
        <f>P4</f>
        <v>519</v>
      </c>
      <c r="R42" s="23">
        <v>380</v>
      </c>
      <c r="S42" s="526"/>
      <c r="T42" s="316">
        <f>T4</f>
        <v>9.6471091201427561E-3</v>
      </c>
    </row>
    <row r="43" spans="1:20" ht="12.75">
      <c r="A43" s="280" t="s">
        <v>510</v>
      </c>
      <c r="B43" s="281" t="s">
        <v>440</v>
      </c>
      <c r="C43" s="282" t="s">
        <v>514</v>
      </c>
      <c r="D43" s="283">
        <v>52.06</v>
      </c>
      <c r="E43" s="284" t="s">
        <v>442</v>
      </c>
      <c r="F43" s="245">
        <f t="shared" si="0"/>
        <v>1200</v>
      </c>
      <c r="G43" s="272">
        <f t="shared" si="1"/>
        <v>4.3383333333333336E-2</v>
      </c>
      <c r="I43" s="314"/>
      <c r="J43" s="315"/>
      <c r="K43" s="296"/>
      <c r="L43" s="296"/>
      <c r="M43" s="296"/>
      <c r="O43" s="621"/>
      <c r="P43" s="22" t="s">
        <v>42</v>
      </c>
      <c r="Q43" s="25">
        <f>P6</f>
        <v>1055</v>
      </c>
      <c r="R43" s="23">
        <v>380</v>
      </c>
      <c r="S43" s="527"/>
      <c r="T43" s="316">
        <f>T6</f>
        <v>0.23533085734042672</v>
      </c>
    </row>
    <row r="44" spans="1:20" ht="25.5">
      <c r="A44" s="280" t="s">
        <v>510</v>
      </c>
      <c r="B44" s="281" t="s">
        <v>440</v>
      </c>
      <c r="C44" s="282" t="s">
        <v>515</v>
      </c>
      <c r="D44" s="283">
        <v>66.02</v>
      </c>
      <c r="E44" s="284" t="s">
        <v>442</v>
      </c>
      <c r="F44" s="245">
        <f t="shared" si="0"/>
        <v>1200</v>
      </c>
      <c r="G44" s="272">
        <f t="shared" si="1"/>
        <v>5.5016666666666665E-2</v>
      </c>
      <c r="I44" s="314"/>
      <c r="J44" s="315"/>
      <c r="K44" s="296"/>
      <c r="L44" s="296"/>
      <c r="M44" s="296"/>
      <c r="O44" s="246" t="s">
        <v>43</v>
      </c>
      <c r="P44" s="22" t="s">
        <v>43</v>
      </c>
      <c r="Q44" s="25">
        <f>P14</f>
        <v>0</v>
      </c>
      <c r="R44" s="23">
        <v>160</v>
      </c>
      <c r="S44" s="321">
        <f t="shared" ref="S44:S45" si="6">Q44</f>
        <v>0</v>
      </c>
      <c r="T44" s="316">
        <f>T14</f>
        <v>0</v>
      </c>
    </row>
    <row r="45" spans="1:20" ht="25.5">
      <c r="A45" s="280" t="s">
        <v>510</v>
      </c>
      <c r="B45" s="281" t="s">
        <v>440</v>
      </c>
      <c r="C45" s="282" t="s">
        <v>516</v>
      </c>
      <c r="D45" s="283">
        <v>65.900000000000006</v>
      </c>
      <c r="E45" s="284" t="s">
        <v>442</v>
      </c>
      <c r="F45" s="245">
        <f t="shared" si="0"/>
        <v>1200</v>
      </c>
      <c r="G45" s="272">
        <f t="shared" si="1"/>
        <v>5.4916666666666669E-2</v>
      </c>
      <c r="I45" s="314"/>
      <c r="J45" s="315"/>
      <c r="K45" s="296"/>
      <c r="L45" s="296"/>
      <c r="M45" s="296"/>
      <c r="O45" s="246" t="s">
        <v>44</v>
      </c>
      <c r="P45" s="22" t="s">
        <v>44</v>
      </c>
      <c r="Q45" s="25">
        <f>P22</f>
        <v>0</v>
      </c>
      <c r="R45" s="23">
        <v>450</v>
      </c>
      <c r="S45" s="321">
        <f t="shared" si="6"/>
        <v>0</v>
      </c>
      <c r="T45" s="316">
        <f>Q45/R45</f>
        <v>0</v>
      </c>
    </row>
    <row r="46" spans="1:20" ht="25.5">
      <c r="A46" s="280" t="s">
        <v>510</v>
      </c>
      <c r="B46" s="281" t="s">
        <v>440</v>
      </c>
      <c r="C46" s="282" t="s">
        <v>517</v>
      </c>
      <c r="D46" s="283">
        <v>65.87</v>
      </c>
      <c r="E46" s="284" t="s">
        <v>442</v>
      </c>
      <c r="F46" s="245">
        <f t="shared" si="0"/>
        <v>1200</v>
      </c>
      <c r="G46" s="272">
        <f t="shared" si="1"/>
        <v>5.4891666666666672E-2</v>
      </c>
      <c r="I46" s="314"/>
      <c r="J46" s="315"/>
      <c r="K46" s="296"/>
      <c r="L46" s="296"/>
      <c r="M46" s="296"/>
      <c r="O46" s="719" t="s">
        <v>14</v>
      </c>
      <c r="P46" s="720"/>
      <c r="Q46" s="720"/>
      <c r="R46" s="721"/>
      <c r="S46" s="322">
        <f>SUM(S28:S45)</f>
        <v>21890.710000000003</v>
      </c>
      <c r="T46" s="323">
        <f>SUM(T28:T45)-T41</f>
        <v>8.8329811516457575</v>
      </c>
    </row>
    <row r="47" spans="1:20" ht="25.5">
      <c r="A47" s="280" t="s">
        <v>510</v>
      </c>
      <c r="B47" s="281" t="s">
        <v>440</v>
      </c>
      <c r="C47" s="282" t="s">
        <v>518</v>
      </c>
      <c r="D47" s="283">
        <v>65.849999999999994</v>
      </c>
      <c r="E47" s="284" t="s">
        <v>442</v>
      </c>
      <c r="F47" s="245">
        <f t="shared" si="0"/>
        <v>1200</v>
      </c>
      <c r="G47" s="272">
        <f t="shared" si="1"/>
        <v>5.4874999999999993E-2</v>
      </c>
      <c r="I47" s="314"/>
      <c r="J47" s="315"/>
      <c r="K47" s="296"/>
      <c r="L47" s="296"/>
      <c r="M47" s="296"/>
      <c r="O47" s="61"/>
      <c r="P47" s="68"/>
      <c r="Q47" s="70"/>
      <c r="R47" s="69"/>
      <c r="S47" s="251"/>
      <c r="T47" s="63"/>
    </row>
    <row r="48" spans="1:20" ht="25.5">
      <c r="A48" s="280" t="s">
        <v>510</v>
      </c>
      <c r="B48" s="281" t="s">
        <v>440</v>
      </c>
      <c r="C48" s="282" t="s">
        <v>519</v>
      </c>
      <c r="D48" s="283">
        <v>65.55</v>
      </c>
      <c r="E48" s="284" t="s">
        <v>442</v>
      </c>
      <c r="F48" s="245">
        <f t="shared" si="0"/>
        <v>1200</v>
      </c>
      <c r="G48" s="272">
        <f t="shared" si="1"/>
        <v>5.4625E-2</v>
      </c>
      <c r="I48" s="314"/>
      <c r="J48" s="315"/>
      <c r="K48" s="296"/>
      <c r="L48" s="296"/>
      <c r="M48" s="296"/>
      <c r="O48" s="61" t="s">
        <v>520</v>
      </c>
      <c r="P48" s="324">
        <f>D187+D188</f>
        <v>30.200000000000003</v>
      </c>
      <c r="Q48" s="63"/>
      <c r="R48" s="253"/>
      <c r="S48" s="253" t="s">
        <v>45</v>
      </c>
      <c r="T48" s="254">
        <f>ROUND(T46,0)</f>
        <v>9</v>
      </c>
    </row>
    <row r="49" spans="1:20" ht="25.5">
      <c r="A49" s="280" t="s">
        <v>510</v>
      </c>
      <c r="B49" s="281" t="s">
        <v>440</v>
      </c>
      <c r="C49" s="282" t="s">
        <v>521</v>
      </c>
      <c r="D49" s="283">
        <v>66.010000000000005</v>
      </c>
      <c r="E49" s="284" t="s">
        <v>442</v>
      </c>
      <c r="F49" s="245">
        <f t="shared" si="0"/>
        <v>1200</v>
      </c>
      <c r="G49" s="272">
        <f t="shared" si="1"/>
        <v>5.500833333333334E-2</v>
      </c>
      <c r="I49" s="314"/>
      <c r="J49" s="315"/>
      <c r="K49" s="296"/>
      <c r="L49" s="296"/>
      <c r="M49" s="296"/>
      <c r="O49" s="61"/>
      <c r="P49" s="62"/>
      <c r="Q49" s="63"/>
      <c r="R49" s="253"/>
      <c r="S49" s="253" t="s">
        <v>522</v>
      </c>
      <c r="T49" s="254">
        <f>T41+T44</f>
        <v>2.3662369768673849E-2</v>
      </c>
    </row>
    <row r="50" spans="1:20" ht="38.25">
      <c r="A50" s="280" t="s">
        <v>510</v>
      </c>
      <c r="B50" s="281" t="s">
        <v>440</v>
      </c>
      <c r="C50" s="282" t="s">
        <v>523</v>
      </c>
      <c r="D50" s="283">
        <v>19.8</v>
      </c>
      <c r="E50" s="284" t="s">
        <v>442</v>
      </c>
      <c r="F50" s="245">
        <f t="shared" si="0"/>
        <v>1200</v>
      </c>
      <c r="G50" s="272">
        <f t="shared" si="1"/>
        <v>1.6500000000000001E-2</v>
      </c>
      <c r="I50" s="314"/>
      <c r="J50" s="315"/>
      <c r="K50" s="296"/>
      <c r="L50" s="737"/>
      <c r="M50" s="555"/>
      <c r="N50" s="555"/>
      <c r="O50" s="555"/>
      <c r="P50" s="555"/>
      <c r="Q50" s="555"/>
      <c r="R50" s="555"/>
      <c r="S50" s="555"/>
      <c r="T50" s="555"/>
    </row>
    <row r="51" spans="1:20" ht="38.25">
      <c r="A51" s="280" t="s">
        <v>510</v>
      </c>
      <c r="B51" s="281" t="s">
        <v>440</v>
      </c>
      <c r="C51" s="282" t="s">
        <v>524</v>
      </c>
      <c r="D51" s="283">
        <v>19.8</v>
      </c>
      <c r="E51" s="284" t="s">
        <v>442</v>
      </c>
      <c r="F51" s="245">
        <f t="shared" si="0"/>
        <v>1200</v>
      </c>
      <c r="G51" s="272">
        <f t="shared" si="1"/>
        <v>1.6500000000000001E-2</v>
      </c>
      <c r="I51" s="314"/>
      <c r="J51" s="315"/>
      <c r="K51" s="296"/>
      <c r="L51" s="735"/>
      <c r="M51" s="735"/>
      <c r="N51" s="733"/>
      <c r="O51" s="735"/>
      <c r="P51" s="733"/>
      <c r="Q51" s="733"/>
      <c r="R51" s="555"/>
      <c r="S51" s="735"/>
      <c r="T51" s="555"/>
    </row>
    <row r="52" spans="1:20" ht="38.25">
      <c r="A52" s="280" t="s">
        <v>510</v>
      </c>
      <c r="B52" s="281" t="s">
        <v>440</v>
      </c>
      <c r="C52" s="282" t="s">
        <v>525</v>
      </c>
      <c r="D52" s="283">
        <v>19.8</v>
      </c>
      <c r="E52" s="284" t="s">
        <v>442</v>
      </c>
      <c r="F52" s="245">
        <f t="shared" si="0"/>
        <v>1200</v>
      </c>
      <c r="G52" s="272">
        <f t="shared" si="1"/>
        <v>1.6500000000000001E-2</v>
      </c>
      <c r="I52" s="314"/>
      <c r="J52" s="315"/>
      <c r="K52" s="296"/>
      <c r="L52" s="555"/>
      <c r="M52" s="555"/>
      <c r="N52" s="555"/>
      <c r="O52" s="555"/>
      <c r="P52" s="555"/>
      <c r="Q52" s="735"/>
      <c r="R52" s="733"/>
      <c r="S52" s="735"/>
      <c r="T52" s="733"/>
    </row>
    <row r="53" spans="1:20" ht="38.25">
      <c r="A53" s="280" t="s">
        <v>510</v>
      </c>
      <c r="B53" s="281" t="s">
        <v>440</v>
      </c>
      <c r="C53" s="282" t="s">
        <v>526</v>
      </c>
      <c r="D53" s="283">
        <v>19.8</v>
      </c>
      <c r="E53" s="284" t="s">
        <v>442</v>
      </c>
      <c r="F53" s="245">
        <f t="shared" si="0"/>
        <v>1200</v>
      </c>
      <c r="G53" s="272">
        <f t="shared" si="1"/>
        <v>1.6500000000000001E-2</v>
      </c>
      <c r="I53" s="314"/>
      <c r="J53" s="315"/>
      <c r="K53" s="296"/>
      <c r="L53" s="555"/>
      <c r="M53" s="555"/>
      <c r="N53" s="555"/>
      <c r="O53" s="555"/>
      <c r="P53" s="555"/>
      <c r="Q53" s="555"/>
      <c r="R53" s="555"/>
      <c r="S53" s="555"/>
      <c r="T53" s="555"/>
    </row>
    <row r="54" spans="1:20" ht="38.25">
      <c r="A54" s="280" t="s">
        <v>510</v>
      </c>
      <c r="B54" s="281" t="s">
        <v>440</v>
      </c>
      <c r="C54" s="282" t="s">
        <v>527</v>
      </c>
      <c r="D54" s="283">
        <v>19.760000000000002</v>
      </c>
      <c r="E54" s="284" t="s">
        <v>442</v>
      </c>
      <c r="F54" s="245">
        <f t="shared" si="0"/>
        <v>1200</v>
      </c>
      <c r="G54" s="272">
        <f t="shared" si="1"/>
        <v>1.6466666666666668E-2</v>
      </c>
      <c r="I54" s="314"/>
      <c r="J54" s="315"/>
      <c r="K54" s="296"/>
      <c r="L54" s="735"/>
      <c r="M54" s="325"/>
      <c r="N54" s="326"/>
      <c r="O54" s="327"/>
      <c r="P54" s="328"/>
      <c r="Q54" s="328"/>
      <c r="R54" s="328"/>
      <c r="S54" s="328"/>
      <c r="T54" s="328"/>
    </row>
    <row r="55" spans="1:20" ht="38.25">
      <c r="A55" s="280" t="s">
        <v>510</v>
      </c>
      <c r="B55" s="281" t="s">
        <v>440</v>
      </c>
      <c r="C55" s="282" t="s">
        <v>528</v>
      </c>
      <c r="D55" s="283">
        <v>19.760000000000002</v>
      </c>
      <c r="E55" s="284" t="s">
        <v>442</v>
      </c>
      <c r="F55" s="245">
        <f t="shared" si="0"/>
        <v>1200</v>
      </c>
      <c r="G55" s="272">
        <f t="shared" si="1"/>
        <v>1.6466666666666668E-2</v>
      </c>
      <c r="I55" s="314"/>
      <c r="J55" s="315"/>
      <c r="K55" s="296"/>
      <c r="L55" s="555"/>
      <c r="M55" s="325"/>
      <c r="N55" s="326"/>
      <c r="O55" s="327"/>
      <c r="P55" s="328"/>
      <c r="Q55" s="328"/>
      <c r="R55" s="328"/>
      <c r="S55" s="328"/>
      <c r="T55" s="328"/>
    </row>
    <row r="56" spans="1:20" ht="12.75">
      <c r="A56" s="280" t="s">
        <v>510</v>
      </c>
      <c r="B56" s="281" t="s">
        <v>486</v>
      </c>
      <c r="C56" s="282" t="s">
        <v>529</v>
      </c>
      <c r="D56" s="283">
        <v>51.67</v>
      </c>
      <c r="E56" s="284" t="s">
        <v>442</v>
      </c>
      <c r="F56" s="245">
        <f t="shared" si="0"/>
        <v>1200</v>
      </c>
      <c r="G56" s="272">
        <f t="shared" si="1"/>
        <v>4.3058333333333337E-2</v>
      </c>
      <c r="I56" s="314"/>
      <c r="J56" s="315"/>
      <c r="K56" s="296"/>
      <c r="L56" s="555"/>
      <c r="M56" s="325"/>
      <c r="N56" s="329"/>
      <c r="O56" s="327"/>
      <c r="P56" s="328"/>
      <c r="Q56" s="328"/>
      <c r="R56" s="328"/>
      <c r="S56" s="328"/>
      <c r="T56" s="328"/>
    </row>
    <row r="57" spans="1:20" ht="12.75">
      <c r="A57" s="280" t="s">
        <v>510</v>
      </c>
      <c r="B57" s="281" t="s">
        <v>486</v>
      </c>
      <c r="C57" s="282" t="s">
        <v>530</v>
      </c>
      <c r="D57" s="283">
        <v>51.9</v>
      </c>
      <c r="E57" s="284" t="s">
        <v>442</v>
      </c>
      <c r="F57" s="245">
        <f t="shared" si="0"/>
        <v>1200</v>
      </c>
      <c r="G57" s="272">
        <f t="shared" si="1"/>
        <v>4.3249999999999997E-2</v>
      </c>
      <c r="I57" s="314"/>
      <c r="J57" s="315"/>
      <c r="K57" s="296"/>
      <c r="L57" s="555"/>
      <c r="M57" s="325"/>
      <c r="N57" s="326"/>
      <c r="O57" s="327"/>
      <c r="P57" s="328"/>
      <c r="Q57" s="328"/>
      <c r="R57" s="328"/>
      <c r="S57" s="328"/>
      <c r="T57" s="328"/>
    </row>
    <row r="58" spans="1:20" ht="12.75">
      <c r="A58" s="280" t="s">
        <v>510</v>
      </c>
      <c r="B58" s="281" t="s">
        <v>486</v>
      </c>
      <c r="C58" s="282" t="s">
        <v>531</v>
      </c>
      <c r="D58" s="283">
        <v>51.9</v>
      </c>
      <c r="E58" s="284" t="s">
        <v>442</v>
      </c>
      <c r="F58" s="245">
        <f t="shared" si="0"/>
        <v>1200</v>
      </c>
      <c r="G58" s="272">
        <f t="shared" si="1"/>
        <v>4.3249999999999997E-2</v>
      </c>
      <c r="I58" s="314"/>
      <c r="J58" s="315"/>
      <c r="K58" s="296"/>
      <c r="L58" s="555"/>
      <c r="M58" s="325"/>
      <c r="N58" s="326"/>
      <c r="O58" s="327"/>
      <c r="P58" s="328"/>
      <c r="Q58" s="328"/>
      <c r="R58" s="328"/>
      <c r="S58" s="328"/>
      <c r="T58" s="328"/>
    </row>
    <row r="59" spans="1:20" ht="12.75">
      <c r="A59" s="280" t="s">
        <v>510</v>
      </c>
      <c r="B59" s="281" t="s">
        <v>486</v>
      </c>
      <c r="C59" s="282" t="s">
        <v>532</v>
      </c>
      <c r="D59" s="283">
        <v>51.9</v>
      </c>
      <c r="E59" s="284" t="s">
        <v>442</v>
      </c>
      <c r="F59" s="245">
        <f t="shared" si="0"/>
        <v>1200</v>
      </c>
      <c r="G59" s="272">
        <f t="shared" si="1"/>
        <v>4.3249999999999997E-2</v>
      </c>
      <c r="I59" s="314"/>
      <c r="J59" s="315"/>
      <c r="K59" s="296"/>
      <c r="L59" s="555"/>
      <c r="M59" s="325"/>
      <c r="N59" s="326"/>
      <c r="O59" s="327"/>
      <c r="P59" s="328"/>
      <c r="Q59" s="328"/>
      <c r="R59" s="328"/>
      <c r="S59" s="328"/>
      <c r="T59" s="328"/>
    </row>
    <row r="60" spans="1:20" ht="12.75">
      <c r="A60" s="280" t="s">
        <v>510</v>
      </c>
      <c r="B60" s="281" t="s">
        <v>486</v>
      </c>
      <c r="C60" s="282" t="s">
        <v>533</v>
      </c>
      <c r="D60" s="283">
        <v>52</v>
      </c>
      <c r="E60" s="284" t="s">
        <v>442</v>
      </c>
      <c r="F60" s="245">
        <f t="shared" si="0"/>
        <v>1200</v>
      </c>
      <c r="G60" s="272">
        <f t="shared" si="1"/>
        <v>4.3333333333333335E-2</v>
      </c>
      <c r="I60" s="314"/>
      <c r="J60" s="315"/>
      <c r="K60" s="296"/>
      <c r="L60" s="555"/>
      <c r="M60" s="325"/>
      <c r="N60" s="329"/>
      <c r="O60" s="327"/>
      <c r="P60" s="328"/>
      <c r="Q60" s="328"/>
      <c r="R60" s="328"/>
      <c r="S60" s="328"/>
      <c r="T60" s="328"/>
    </row>
    <row r="61" spans="1:20" ht="12.75">
      <c r="A61" s="280" t="s">
        <v>510</v>
      </c>
      <c r="B61" s="281" t="s">
        <v>486</v>
      </c>
      <c r="C61" s="282" t="s">
        <v>534</v>
      </c>
      <c r="D61" s="283">
        <v>51.6</v>
      </c>
      <c r="E61" s="284" t="s">
        <v>442</v>
      </c>
      <c r="F61" s="245">
        <f t="shared" si="0"/>
        <v>1200</v>
      </c>
      <c r="G61" s="272">
        <f t="shared" si="1"/>
        <v>4.3000000000000003E-2</v>
      </c>
      <c r="I61" s="314"/>
      <c r="J61" s="315"/>
      <c r="K61" s="296"/>
      <c r="L61" s="735"/>
      <c r="M61" s="325"/>
      <c r="N61" s="326"/>
      <c r="O61" s="327"/>
      <c r="P61" s="328"/>
      <c r="Q61" s="328"/>
      <c r="R61" s="328"/>
      <c r="S61" s="328"/>
      <c r="T61" s="328"/>
    </row>
    <row r="62" spans="1:20" ht="25.5">
      <c r="A62" s="280" t="s">
        <v>510</v>
      </c>
      <c r="B62" s="281" t="s">
        <v>486</v>
      </c>
      <c r="C62" s="282" t="s">
        <v>535</v>
      </c>
      <c r="D62" s="283">
        <v>65.8</v>
      </c>
      <c r="E62" s="284" t="s">
        <v>442</v>
      </c>
      <c r="F62" s="245">
        <f t="shared" si="0"/>
        <v>1200</v>
      </c>
      <c r="G62" s="272">
        <f t="shared" si="1"/>
        <v>5.4833333333333331E-2</v>
      </c>
      <c r="I62" s="314"/>
      <c r="J62" s="315"/>
      <c r="K62" s="295"/>
      <c r="L62" s="555"/>
      <c r="M62" s="325"/>
      <c r="N62" s="326"/>
      <c r="O62" s="327"/>
      <c r="P62" s="328"/>
      <c r="Q62" s="328"/>
      <c r="R62" s="328"/>
      <c r="S62" s="328"/>
      <c r="T62" s="328"/>
    </row>
    <row r="63" spans="1:20" ht="25.5">
      <c r="A63" s="280" t="s">
        <v>510</v>
      </c>
      <c r="B63" s="281" t="s">
        <v>486</v>
      </c>
      <c r="C63" s="282" t="s">
        <v>536</v>
      </c>
      <c r="D63" s="283">
        <v>65.900000000000006</v>
      </c>
      <c r="E63" s="284" t="s">
        <v>442</v>
      </c>
      <c r="F63" s="245">
        <f t="shared" si="0"/>
        <v>1200</v>
      </c>
      <c r="G63" s="272">
        <f t="shared" si="1"/>
        <v>5.4916666666666669E-2</v>
      </c>
      <c r="I63" s="314"/>
      <c r="J63" s="315"/>
      <c r="K63" s="296"/>
      <c r="L63" s="555"/>
      <c r="M63" s="325"/>
      <c r="N63" s="326"/>
      <c r="O63" s="327"/>
      <c r="P63" s="328"/>
      <c r="Q63" s="328"/>
      <c r="R63" s="328"/>
      <c r="S63" s="328"/>
      <c r="T63" s="328"/>
    </row>
    <row r="64" spans="1:20" ht="25.5">
      <c r="A64" s="280" t="s">
        <v>510</v>
      </c>
      <c r="B64" s="281" t="s">
        <v>486</v>
      </c>
      <c r="C64" s="282" t="s">
        <v>537</v>
      </c>
      <c r="D64" s="283">
        <v>65.900000000000006</v>
      </c>
      <c r="E64" s="284" t="s">
        <v>442</v>
      </c>
      <c r="F64" s="245">
        <f t="shared" si="0"/>
        <v>1200</v>
      </c>
      <c r="G64" s="272">
        <f t="shared" si="1"/>
        <v>5.4916666666666669E-2</v>
      </c>
      <c r="I64" s="330"/>
      <c r="J64" s="331"/>
      <c r="K64" s="331"/>
      <c r="L64" s="555"/>
      <c r="M64" s="325"/>
      <c r="N64" s="326"/>
      <c r="O64" s="327"/>
      <c r="P64" s="328"/>
      <c r="Q64" s="328"/>
      <c r="R64" s="328"/>
      <c r="S64" s="328"/>
      <c r="T64" s="328"/>
    </row>
    <row r="65" spans="1:20" ht="25.5">
      <c r="A65" s="280" t="s">
        <v>510</v>
      </c>
      <c r="B65" s="281" t="s">
        <v>486</v>
      </c>
      <c r="C65" s="282" t="s">
        <v>538</v>
      </c>
      <c r="D65" s="283">
        <v>66</v>
      </c>
      <c r="E65" s="284" t="s">
        <v>442</v>
      </c>
      <c r="F65" s="245">
        <f t="shared" si="0"/>
        <v>1200</v>
      </c>
      <c r="G65" s="272">
        <f t="shared" si="1"/>
        <v>5.5E-2</v>
      </c>
      <c r="L65" s="555"/>
      <c r="M65" s="325"/>
      <c r="N65" s="326"/>
      <c r="O65" s="327"/>
      <c r="P65" s="328"/>
      <c r="Q65" s="328"/>
      <c r="R65" s="328"/>
      <c r="S65" s="328"/>
      <c r="T65" s="328"/>
    </row>
    <row r="66" spans="1:20" ht="25.5">
      <c r="A66" s="280" t="s">
        <v>510</v>
      </c>
      <c r="B66" s="281" t="s">
        <v>486</v>
      </c>
      <c r="C66" s="282" t="s">
        <v>539</v>
      </c>
      <c r="D66" s="283">
        <v>65.599999999999994</v>
      </c>
      <c r="E66" s="284" t="s">
        <v>442</v>
      </c>
      <c r="F66" s="245">
        <f t="shared" si="0"/>
        <v>1200</v>
      </c>
      <c r="G66" s="272">
        <f t="shared" si="1"/>
        <v>5.4666666666666662E-2</v>
      </c>
      <c r="L66" s="555"/>
      <c r="M66" s="325"/>
      <c r="N66" s="326"/>
      <c r="O66" s="327"/>
      <c r="P66" s="328"/>
      <c r="Q66" s="328"/>
      <c r="R66" s="328"/>
      <c r="S66" s="328"/>
      <c r="T66" s="328"/>
    </row>
    <row r="67" spans="1:20" ht="25.5">
      <c r="A67" s="280" t="s">
        <v>510</v>
      </c>
      <c r="B67" s="281" t="s">
        <v>486</v>
      </c>
      <c r="C67" s="282" t="s">
        <v>540</v>
      </c>
      <c r="D67" s="283">
        <v>65.900000000000006</v>
      </c>
      <c r="E67" s="284" t="s">
        <v>442</v>
      </c>
      <c r="F67" s="245">
        <f t="shared" si="0"/>
        <v>1200</v>
      </c>
      <c r="G67" s="272">
        <f t="shared" si="1"/>
        <v>5.4916666666666669E-2</v>
      </c>
      <c r="L67" s="735"/>
      <c r="M67" s="325"/>
      <c r="N67" s="326"/>
      <c r="O67" s="327"/>
      <c r="P67" s="328"/>
      <c r="Q67" s="328"/>
      <c r="R67" s="328"/>
      <c r="S67" s="328"/>
      <c r="T67" s="328"/>
    </row>
    <row r="68" spans="1:20" ht="38.25">
      <c r="A68" s="280" t="s">
        <v>510</v>
      </c>
      <c r="B68" s="281" t="s">
        <v>486</v>
      </c>
      <c r="C68" s="282" t="s">
        <v>541</v>
      </c>
      <c r="D68" s="283">
        <v>19.600000000000001</v>
      </c>
      <c r="E68" s="284" t="s">
        <v>442</v>
      </c>
      <c r="F68" s="245">
        <f t="shared" si="0"/>
        <v>1200</v>
      </c>
      <c r="G68" s="272">
        <f t="shared" si="1"/>
        <v>1.6333333333333335E-2</v>
      </c>
      <c r="L68" s="555"/>
      <c r="M68" s="325"/>
      <c r="N68" s="326"/>
      <c r="O68" s="327"/>
      <c r="P68" s="328"/>
      <c r="Q68" s="328"/>
      <c r="R68" s="328"/>
      <c r="S68" s="328"/>
      <c r="T68" s="328"/>
    </row>
    <row r="69" spans="1:20" ht="38.25">
      <c r="A69" s="280" t="s">
        <v>510</v>
      </c>
      <c r="B69" s="281" t="s">
        <v>486</v>
      </c>
      <c r="C69" s="282" t="s">
        <v>542</v>
      </c>
      <c r="D69" s="283">
        <v>19.7</v>
      </c>
      <c r="E69" s="284" t="s">
        <v>442</v>
      </c>
      <c r="F69" s="245">
        <f t="shared" si="0"/>
        <v>1200</v>
      </c>
      <c r="G69" s="272">
        <f t="shared" si="1"/>
        <v>1.6416666666666666E-2</v>
      </c>
      <c r="L69" s="555"/>
      <c r="M69" s="325"/>
      <c r="N69" s="326"/>
      <c r="O69" s="327"/>
      <c r="P69" s="328"/>
      <c r="Q69" s="328"/>
      <c r="R69" s="328"/>
      <c r="S69" s="328"/>
      <c r="T69" s="328"/>
    </row>
    <row r="70" spans="1:20" ht="38.25">
      <c r="A70" s="280" t="s">
        <v>510</v>
      </c>
      <c r="B70" s="281" t="s">
        <v>486</v>
      </c>
      <c r="C70" s="282" t="s">
        <v>543</v>
      </c>
      <c r="D70" s="283">
        <v>19.7</v>
      </c>
      <c r="E70" s="284" t="s">
        <v>442</v>
      </c>
      <c r="F70" s="245">
        <f t="shared" si="0"/>
        <v>1200</v>
      </c>
      <c r="G70" s="272">
        <f t="shared" si="1"/>
        <v>1.6416666666666666E-2</v>
      </c>
      <c r="L70" s="13"/>
      <c r="M70" s="325"/>
      <c r="N70" s="326"/>
      <c r="O70" s="327"/>
      <c r="P70" s="328"/>
      <c r="Q70" s="328"/>
      <c r="R70" s="328"/>
      <c r="S70" s="328"/>
      <c r="T70" s="328"/>
    </row>
    <row r="71" spans="1:20" ht="38.25">
      <c r="A71" s="280" t="s">
        <v>510</v>
      </c>
      <c r="B71" s="281" t="s">
        <v>486</v>
      </c>
      <c r="C71" s="282" t="s">
        <v>544</v>
      </c>
      <c r="D71" s="283">
        <v>19.600000000000001</v>
      </c>
      <c r="E71" s="284" t="s">
        <v>442</v>
      </c>
      <c r="F71" s="245">
        <f t="shared" si="0"/>
        <v>1200</v>
      </c>
      <c r="G71" s="272">
        <f t="shared" si="1"/>
        <v>1.6333333333333335E-2</v>
      </c>
      <c r="L71" s="14"/>
      <c r="M71" s="325"/>
      <c r="N71" s="326"/>
      <c r="O71" s="327"/>
      <c r="P71" s="328"/>
      <c r="Q71" s="328"/>
      <c r="R71" s="328"/>
      <c r="S71" s="328"/>
      <c r="T71" s="328"/>
    </row>
    <row r="72" spans="1:20" ht="38.25">
      <c r="A72" s="280" t="s">
        <v>510</v>
      </c>
      <c r="B72" s="281" t="s">
        <v>486</v>
      </c>
      <c r="C72" s="282" t="s">
        <v>545</v>
      </c>
      <c r="D72" s="283">
        <v>19.7</v>
      </c>
      <c r="E72" s="284" t="s">
        <v>442</v>
      </c>
      <c r="F72" s="245">
        <f t="shared" si="0"/>
        <v>1200</v>
      </c>
      <c r="G72" s="272">
        <f t="shared" si="1"/>
        <v>1.6416666666666666E-2</v>
      </c>
      <c r="L72" s="735"/>
      <c r="M72" s="555"/>
      <c r="N72" s="555"/>
      <c r="O72" s="332"/>
      <c r="P72" s="13"/>
      <c r="Q72" s="332"/>
      <c r="R72" s="13"/>
      <c r="S72" s="332"/>
      <c r="T72" s="13"/>
    </row>
    <row r="73" spans="1:20" ht="38.25">
      <c r="A73" s="280" t="s">
        <v>510</v>
      </c>
      <c r="B73" s="281" t="s">
        <v>486</v>
      </c>
      <c r="C73" s="282" t="s">
        <v>546</v>
      </c>
      <c r="D73" s="283">
        <v>19.7</v>
      </c>
      <c r="E73" s="284" t="s">
        <v>442</v>
      </c>
      <c r="F73" s="245">
        <f t="shared" si="0"/>
        <v>1200</v>
      </c>
      <c r="G73" s="272">
        <f t="shared" si="1"/>
        <v>1.6416666666666666E-2</v>
      </c>
      <c r="L73" s="735"/>
      <c r="M73" s="555"/>
      <c r="N73" s="555"/>
      <c r="O73" s="555"/>
      <c r="P73" s="555"/>
      <c r="Q73" s="555"/>
      <c r="R73" s="333"/>
      <c r="S73" s="334"/>
      <c r="T73" s="333"/>
    </row>
    <row r="74" spans="1:20" ht="25.5">
      <c r="A74" s="280" t="s">
        <v>547</v>
      </c>
      <c r="B74" s="281" t="s">
        <v>440</v>
      </c>
      <c r="C74" s="335" t="s">
        <v>548</v>
      </c>
      <c r="D74" s="283">
        <v>169.9</v>
      </c>
      <c r="E74" s="271" t="s">
        <v>549</v>
      </c>
      <c r="F74" s="245">
        <f t="shared" si="0"/>
        <v>1500</v>
      </c>
      <c r="G74" s="272">
        <f t="shared" si="1"/>
        <v>0.11326666666666667</v>
      </c>
    </row>
    <row r="75" spans="1:20" ht="25.5">
      <c r="A75" s="280" t="s">
        <v>547</v>
      </c>
      <c r="B75" s="281" t="s">
        <v>440</v>
      </c>
      <c r="C75" s="335" t="s">
        <v>550</v>
      </c>
      <c r="D75" s="283">
        <v>32.369999999999997</v>
      </c>
      <c r="E75" s="284" t="s">
        <v>549</v>
      </c>
      <c r="F75" s="245">
        <f t="shared" si="0"/>
        <v>1500</v>
      </c>
      <c r="G75" s="272">
        <f t="shared" si="1"/>
        <v>2.1579999999999998E-2</v>
      </c>
    </row>
    <row r="76" spans="1:20" ht="12.75">
      <c r="A76" s="280" t="s">
        <v>547</v>
      </c>
      <c r="B76" s="281" t="s">
        <v>440</v>
      </c>
      <c r="C76" s="335" t="s">
        <v>551</v>
      </c>
      <c r="D76" s="283">
        <v>22.27</v>
      </c>
      <c r="E76" s="284" t="s">
        <v>442</v>
      </c>
      <c r="F76" s="245">
        <f t="shared" si="0"/>
        <v>1200</v>
      </c>
      <c r="G76" s="272">
        <f t="shared" si="1"/>
        <v>1.8558333333333333E-2</v>
      </c>
    </row>
    <row r="77" spans="1:20" ht="25.5">
      <c r="A77" s="280" t="s">
        <v>547</v>
      </c>
      <c r="B77" s="281" t="s">
        <v>440</v>
      </c>
      <c r="C77" s="335" t="s">
        <v>552</v>
      </c>
      <c r="D77" s="283">
        <v>62.03</v>
      </c>
      <c r="E77" s="284" t="s">
        <v>549</v>
      </c>
      <c r="F77" s="245">
        <f t="shared" si="0"/>
        <v>1500</v>
      </c>
      <c r="G77" s="272">
        <f t="shared" si="1"/>
        <v>4.1353333333333332E-2</v>
      </c>
    </row>
    <row r="78" spans="1:20" ht="12.75">
      <c r="A78" s="280" t="s">
        <v>547</v>
      </c>
      <c r="B78" s="281" t="s">
        <v>440</v>
      </c>
      <c r="C78" s="282" t="s">
        <v>553</v>
      </c>
      <c r="D78" s="283">
        <v>50.33</v>
      </c>
      <c r="E78" s="284" t="s">
        <v>442</v>
      </c>
      <c r="F78" s="245">
        <f t="shared" si="0"/>
        <v>1200</v>
      </c>
      <c r="G78" s="272">
        <f t="shared" si="1"/>
        <v>4.1941666666666662E-2</v>
      </c>
    </row>
    <row r="79" spans="1:20" ht="25.5">
      <c r="A79" s="280" t="s">
        <v>547</v>
      </c>
      <c r="B79" s="281" t="s">
        <v>440</v>
      </c>
      <c r="C79" s="282" t="s">
        <v>554</v>
      </c>
      <c r="D79" s="283">
        <v>19.48</v>
      </c>
      <c r="E79" s="284" t="s">
        <v>442</v>
      </c>
      <c r="F79" s="245">
        <f t="shared" si="0"/>
        <v>1200</v>
      </c>
      <c r="G79" s="272">
        <f t="shared" si="1"/>
        <v>1.6233333333333332E-2</v>
      </c>
    </row>
    <row r="80" spans="1:20" ht="12.75">
      <c r="A80" s="280" t="s">
        <v>547</v>
      </c>
      <c r="B80" s="281" t="s">
        <v>440</v>
      </c>
      <c r="C80" s="282" t="s">
        <v>555</v>
      </c>
      <c r="D80" s="283">
        <v>31.31</v>
      </c>
      <c r="E80" s="284" t="s">
        <v>442</v>
      </c>
      <c r="F80" s="245">
        <f t="shared" si="0"/>
        <v>1200</v>
      </c>
      <c r="G80" s="272">
        <f t="shared" si="1"/>
        <v>2.6091666666666666E-2</v>
      </c>
    </row>
    <row r="81" spans="1:7" ht="25.5">
      <c r="A81" s="280" t="s">
        <v>547</v>
      </c>
      <c r="B81" s="281" t="s">
        <v>440</v>
      </c>
      <c r="C81" s="282" t="s">
        <v>556</v>
      </c>
      <c r="D81" s="283">
        <v>26.5</v>
      </c>
      <c r="E81" s="284" t="s">
        <v>557</v>
      </c>
      <c r="F81" s="245">
        <f t="shared" si="0"/>
        <v>2500</v>
      </c>
      <c r="G81" s="272">
        <f t="shared" si="1"/>
        <v>1.06E-2</v>
      </c>
    </row>
    <row r="82" spans="1:7" ht="12.75">
      <c r="A82" s="280" t="s">
        <v>547</v>
      </c>
      <c r="B82" s="281" t="s">
        <v>440</v>
      </c>
      <c r="C82" s="282" t="s">
        <v>558</v>
      </c>
      <c r="D82" s="283">
        <v>15</v>
      </c>
      <c r="E82" s="284" t="s">
        <v>442</v>
      </c>
      <c r="F82" s="245">
        <f t="shared" si="0"/>
        <v>1200</v>
      </c>
      <c r="G82" s="272">
        <f t="shared" si="1"/>
        <v>1.2500000000000001E-2</v>
      </c>
    </row>
    <row r="83" spans="1:7" ht="25.5">
      <c r="A83" s="280" t="s">
        <v>547</v>
      </c>
      <c r="B83" s="281" t="s">
        <v>440</v>
      </c>
      <c r="C83" s="282" t="s">
        <v>559</v>
      </c>
      <c r="D83" s="283">
        <v>28.76</v>
      </c>
      <c r="E83" s="284" t="s">
        <v>557</v>
      </c>
      <c r="F83" s="245">
        <f t="shared" si="0"/>
        <v>2500</v>
      </c>
      <c r="G83" s="272">
        <f t="shared" si="1"/>
        <v>1.1504E-2</v>
      </c>
    </row>
    <row r="84" spans="1:7" ht="38.25">
      <c r="A84" s="280" t="s">
        <v>547</v>
      </c>
      <c r="B84" s="281" t="s">
        <v>440</v>
      </c>
      <c r="C84" s="282" t="s">
        <v>560</v>
      </c>
      <c r="D84" s="283">
        <v>18.86</v>
      </c>
      <c r="E84" s="284" t="s">
        <v>549</v>
      </c>
      <c r="F84" s="245">
        <f t="shared" si="0"/>
        <v>1500</v>
      </c>
      <c r="G84" s="272">
        <f t="shared" si="1"/>
        <v>1.2573333333333332E-2</v>
      </c>
    </row>
    <row r="85" spans="1:7" ht="38.25">
      <c r="A85" s="280" t="s">
        <v>547</v>
      </c>
      <c r="B85" s="281" t="s">
        <v>440</v>
      </c>
      <c r="C85" s="282" t="s">
        <v>561</v>
      </c>
      <c r="D85" s="283">
        <v>12.37</v>
      </c>
      <c r="E85" s="284" t="s">
        <v>562</v>
      </c>
      <c r="F85" s="245">
        <f t="shared" si="0"/>
        <v>300</v>
      </c>
      <c r="G85" s="272">
        <f t="shared" si="1"/>
        <v>4.123333333333333E-2</v>
      </c>
    </row>
    <row r="86" spans="1:7" ht="38.25">
      <c r="A86" s="280" t="s">
        <v>547</v>
      </c>
      <c r="B86" s="281" t="s">
        <v>440</v>
      </c>
      <c r="C86" s="282" t="s">
        <v>563</v>
      </c>
      <c r="D86" s="283">
        <v>3.6</v>
      </c>
      <c r="E86" s="284" t="s">
        <v>557</v>
      </c>
      <c r="F86" s="245">
        <f t="shared" si="0"/>
        <v>2500</v>
      </c>
      <c r="G86" s="272">
        <f t="shared" si="1"/>
        <v>1.4400000000000001E-3</v>
      </c>
    </row>
    <row r="87" spans="1:7" ht="38.25">
      <c r="A87" s="280" t="s">
        <v>547</v>
      </c>
      <c r="B87" s="281" t="s">
        <v>440</v>
      </c>
      <c r="C87" s="282" t="s">
        <v>564</v>
      </c>
      <c r="D87" s="283">
        <v>12.84</v>
      </c>
      <c r="E87" s="284" t="s">
        <v>562</v>
      </c>
      <c r="F87" s="245">
        <f t="shared" si="0"/>
        <v>300</v>
      </c>
      <c r="G87" s="272">
        <f t="shared" si="1"/>
        <v>4.2799999999999998E-2</v>
      </c>
    </row>
    <row r="88" spans="1:7" ht="38.25">
      <c r="A88" s="280" t="s">
        <v>547</v>
      </c>
      <c r="B88" s="281" t="s">
        <v>440</v>
      </c>
      <c r="C88" s="282" t="s">
        <v>565</v>
      </c>
      <c r="D88" s="283">
        <v>28.13</v>
      </c>
      <c r="E88" s="284" t="s">
        <v>549</v>
      </c>
      <c r="F88" s="245">
        <f t="shared" si="0"/>
        <v>1500</v>
      </c>
      <c r="G88" s="272">
        <f t="shared" si="1"/>
        <v>1.8753333333333334E-2</v>
      </c>
    </row>
    <row r="89" spans="1:7" ht="25.5">
      <c r="A89" s="280" t="s">
        <v>547</v>
      </c>
      <c r="B89" s="281" t="s">
        <v>440</v>
      </c>
      <c r="C89" s="282" t="s">
        <v>566</v>
      </c>
      <c r="D89" s="283">
        <v>10.9</v>
      </c>
      <c r="E89" s="284" t="s">
        <v>549</v>
      </c>
      <c r="F89" s="245">
        <f t="shared" si="0"/>
        <v>1500</v>
      </c>
      <c r="G89" s="272">
        <f t="shared" si="1"/>
        <v>7.2666666666666669E-3</v>
      </c>
    </row>
    <row r="90" spans="1:7" ht="12.75">
      <c r="A90" s="280" t="s">
        <v>547</v>
      </c>
      <c r="B90" s="281" t="s">
        <v>440</v>
      </c>
      <c r="C90" s="282" t="s">
        <v>567</v>
      </c>
      <c r="D90" s="283">
        <v>23.65</v>
      </c>
      <c r="E90" s="284" t="s">
        <v>557</v>
      </c>
      <c r="F90" s="245">
        <f t="shared" si="0"/>
        <v>2500</v>
      </c>
      <c r="G90" s="272">
        <f t="shared" si="1"/>
        <v>9.4599999999999997E-3</v>
      </c>
    </row>
    <row r="91" spans="1:7" ht="12.75">
      <c r="A91" s="280" t="s">
        <v>547</v>
      </c>
      <c r="B91" s="281" t="s">
        <v>440</v>
      </c>
      <c r="C91" s="282" t="s">
        <v>568</v>
      </c>
      <c r="D91" s="283">
        <v>32.35</v>
      </c>
      <c r="E91" s="284" t="s">
        <v>442</v>
      </c>
      <c r="F91" s="245">
        <f t="shared" si="0"/>
        <v>1200</v>
      </c>
      <c r="G91" s="272">
        <f t="shared" si="1"/>
        <v>2.6958333333333334E-2</v>
      </c>
    </row>
    <row r="92" spans="1:7" ht="12.75">
      <c r="A92" s="280" t="s">
        <v>547</v>
      </c>
      <c r="B92" s="281" t="s">
        <v>440</v>
      </c>
      <c r="C92" s="282" t="s">
        <v>569</v>
      </c>
      <c r="D92" s="283">
        <v>20.04</v>
      </c>
      <c r="E92" s="284" t="s">
        <v>442</v>
      </c>
      <c r="F92" s="245">
        <f t="shared" si="0"/>
        <v>1200</v>
      </c>
      <c r="G92" s="272">
        <f t="shared" si="1"/>
        <v>1.67E-2</v>
      </c>
    </row>
    <row r="93" spans="1:7" ht="12.75">
      <c r="A93" s="280" t="s">
        <v>547</v>
      </c>
      <c r="B93" s="281" t="s">
        <v>440</v>
      </c>
      <c r="C93" s="282" t="s">
        <v>570</v>
      </c>
      <c r="D93" s="283">
        <v>29.03</v>
      </c>
      <c r="E93" s="284" t="s">
        <v>442</v>
      </c>
      <c r="F93" s="245">
        <f t="shared" si="0"/>
        <v>1200</v>
      </c>
      <c r="G93" s="272">
        <f t="shared" si="1"/>
        <v>2.4191666666666667E-2</v>
      </c>
    </row>
    <row r="94" spans="1:7" ht="12.75">
      <c r="A94" s="280" t="s">
        <v>547</v>
      </c>
      <c r="B94" s="281" t="s">
        <v>440</v>
      </c>
      <c r="C94" s="282" t="s">
        <v>571</v>
      </c>
      <c r="D94" s="283">
        <v>8.14</v>
      </c>
      <c r="E94" s="284" t="s">
        <v>442</v>
      </c>
      <c r="F94" s="245">
        <f t="shared" si="0"/>
        <v>1200</v>
      </c>
      <c r="G94" s="272">
        <f t="shared" si="1"/>
        <v>6.7833333333333339E-3</v>
      </c>
    </row>
    <row r="95" spans="1:7" ht="51">
      <c r="A95" s="280" t="s">
        <v>547</v>
      </c>
      <c r="B95" s="281" t="s">
        <v>440</v>
      </c>
      <c r="C95" s="282" t="s">
        <v>572</v>
      </c>
      <c r="D95" s="283">
        <v>24.48</v>
      </c>
      <c r="E95" s="284" t="s">
        <v>442</v>
      </c>
      <c r="F95" s="245">
        <f t="shared" si="0"/>
        <v>1200</v>
      </c>
      <c r="G95" s="272">
        <f t="shared" si="1"/>
        <v>2.0400000000000001E-2</v>
      </c>
    </row>
    <row r="96" spans="1:7" ht="51">
      <c r="A96" s="280" t="s">
        <v>547</v>
      </c>
      <c r="B96" s="281" t="s">
        <v>440</v>
      </c>
      <c r="C96" s="282" t="s">
        <v>573</v>
      </c>
      <c r="D96" s="283">
        <v>15.57</v>
      </c>
      <c r="E96" s="284" t="s">
        <v>442</v>
      </c>
      <c r="F96" s="245">
        <f t="shared" si="0"/>
        <v>1200</v>
      </c>
      <c r="G96" s="272">
        <f t="shared" si="1"/>
        <v>1.2975E-2</v>
      </c>
    </row>
    <row r="97" spans="1:7" ht="51">
      <c r="A97" s="280" t="s">
        <v>547</v>
      </c>
      <c r="B97" s="281" t="s">
        <v>440</v>
      </c>
      <c r="C97" s="282" t="s">
        <v>574</v>
      </c>
      <c r="D97" s="283">
        <v>1.86</v>
      </c>
      <c r="E97" s="284" t="s">
        <v>562</v>
      </c>
      <c r="F97" s="245">
        <f t="shared" si="0"/>
        <v>300</v>
      </c>
      <c r="G97" s="272">
        <f t="shared" si="1"/>
        <v>6.2000000000000006E-3</v>
      </c>
    </row>
    <row r="98" spans="1:7" ht="51">
      <c r="A98" s="280" t="s">
        <v>547</v>
      </c>
      <c r="B98" s="281" t="s">
        <v>440</v>
      </c>
      <c r="C98" s="282" t="s">
        <v>575</v>
      </c>
      <c r="D98" s="283">
        <v>15.77</v>
      </c>
      <c r="E98" s="284" t="s">
        <v>442</v>
      </c>
      <c r="F98" s="245">
        <f t="shared" si="0"/>
        <v>1200</v>
      </c>
      <c r="G98" s="272">
        <f t="shared" si="1"/>
        <v>1.3141666666666666E-2</v>
      </c>
    </row>
    <row r="99" spans="1:7" ht="51">
      <c r="A99" s="280" t="s">
        <v>547</v>
      </c>
      <c r="B99" s="281" t="s">
        <v>440</v>
      </c>
      <c r="C99" s="282" t="s">
        <v>576</v>
      </c>
      <c r="D99" s="283">
        <v>1.9</v>
      </c>
      <c r="E99" s="284" t="s">
        <v>562</v>
      </c>
      <c r="F99" s="245">
        <f t="shared" si="0"/>
        <v>300</v>
      </c>
      <c r="G99" s="272">
        <f t="shared" si="1"/>
        <v>6.3333333333333332E-3</v>
      </c>
    </row>
    <row r="100" spans="1:7" ht="51">
      <c r="A100" s="280" t="s">
        <v>547</v>
      </c>
      <c r="B100" s="281" t="s">
        <v>440</v>
      </c>
      <c r="C100" s="282" t="s">
        <v>577</v>
      </c>
      <c r="D100" s="283">
        <v>15.53</v>
      </c>
      <c r="E100" s="284" t="s">
        <v>442</v>
      </c>
      <c r="F100" s="245">
        <f t="shared" si="0"/>
        <v>1200</v>
      </c>
      <c r="G100" s="272">
        <f t="shared" si="1"/>
        <v>1.2941666666666666E-2</v>
      </c>
    </row>
    <row r="101" spans="1:7" ht="51">
      <c r="A101" s="280" t="s">
        <v>547</v>
      </c>
      <c r="B101" s="281" t="s">
        <v>440</v>
      </c>
      <c r="C101" s="282" t="s">
        <v>578</v>
      </c>
      <c r="D101" s="283">
        <v>1.9</v>
      </c>
      <c r="E101" s="284" t="s">
        <v>562</v>
      </c>
      <c r="F101" s="245">
        <f t="shared" si="0"/>
        <v>300</v>
      </c>
      <c r="G101" s="272">
        <f t="shared" si="1"/>
        <v>6.3333333333333332E-3</v>
      </c>
    </row>
    <row r="102" spans="1:7" ht="51">
      <c r="A102" s="280" t="s">
        <v>547</v>
      </c>
      <c r="B102" s="281" t="s">
        <v>440</v>
      </c>
      <c r="C102" s="282" t="s">
        <v>579</v>
      </c>
      <c r="D102" s="283">
        <v>15.55</v>
      </c>
      <c r="E102" s="284" t="s">
        <v>442</v>
      </c>
      <c r="F102" s="245">
        <f t="shared" si="0"/>
        <v>1200</v>
      </c>
      <c r="G102" s="272">
        <f t="shared" si="1"/>
        <v>1.2958333333333334E-2</v>
      </c>
    </row>
    <row r="103" spans="1:7" ht="51">
      <c r="A103" s="280" t="s">
        <v>547</v>
      </c>
      <c r="B103" s="281" t="s">
        <v>440</v>
      </c>
      <c r="C103" s="282" t="s">
        <v>580</v>
      </c>
      <c r="D103" s="283">
        <v>1.9</v>
      </c>
      <c r="E103" s="284" t="s">
        <v>562</v>
      </c>
      <c r="F103" s="245">
        <f t="shared" si="0"/>
        <v>300</v>
      </c>
      <c r="G103" s="272">
        <f t="shared" si="1"/>
        <v>6.3333333333333332E-3</v>
      </c>
    </row>
    <row r="104" spans="1:7" ht="51">
      <c r="A104" s="280" t="s">
        <v>547</v>
      </c>
      <c r="B104" s="281" t="s">
        <v>440</v>
      </c>
      <c r="C104" s="282" t="s">
        <v>581</v>
      </c>
      <c r="D104" s="283">
        <v>5.8</v>
      </c>
      <c r="E104" s="284" t="s">
        <v>549</v>
      </c>
      <c r="F104" s="245">
        <f t="shared" si="0"/>
        <v>1500</v>
      </c>
      <c r="G104" s="272">
        <f t="shared" si="1"/>
        <v>3.8666666666666667E-3</v>
      </c>
    </row>
    <row r="105" spans="1:7" ht="51">
      <c r="A105" s="280" t="s">
        <v>547</v>
      </c>
      <c r="B105" s="281" t="s">
        <v>440</v>
      </c>
      <c r="C105" s="282" t="s">
        <v>582</v>
      </c>
      <c r="D105" s="283">
        <v>2.4300000000000002</v>
      </c>
      <c r="E105" s="284" t="s">
        <v>562</v>
      </c>
      <c r="F105" s="245">
        <f t="shared" si="0"/>
        <v>300</v>
      </c>
      <c r="G105" s="272">
        <f t="shared" si="1"/>
        <v>8.1000000000000013E-3</v>
      </c>
    </row>
    <row r="106" spans="1:7" ht="51">
      <c r="A106" s="280" t="s">
        <v>547</v>
      </c>
      <c r="B106" s="281" t="s">
        <v>440</v>
      </c>
      <c r="C106" s="282" t="s">
        <v>583</v>
      </c>
      <c r="D106" s="283">
        <v>7.21</v>
      </c>
      <c r="E106" s="284" t="s">
        <v>442</v>
      </c>
      <c r="F106" s="245">
        <f t="shared" si="0"/>
        <v>1200</v>
      </c>
      <c r="G106" s="272">
        <f t="shared" si="1"/>
        <v>6.0083333333333334E-3</v>
      </c>
    </row>
    <row r="107" spans="1:7" ht="76.5">
      <c r="A107" s="280" t="s">
        <v>547</v>
      </c>
      <c r="B107" s="281" t="s">
        <v>440</v>
      </c>
      <c r="C107" s="282" t="s">
        <v>584</v>
      </c>
      <c r="D107" s="283">
        <v>2.52</v>
      </c>
      <c r="E107" s="284" t="s">
        <v>557</v>
      </c>
      <c r="F107" s="245">
        <f t="shared" si="0"/>
        <v>2500</v>
      </c>
      <c r="G107" s="272">
        <f t="shared" si="1"/>
        <v>1.008E-3</v>
      </c>
    </row>
    <row r="108" spans="1:7" ht="51">
      <c r="A108" s="280" t="s">
        <v>547</v>
      </c>
      <c r="B108" s="281" t="s">
        <v>440</v>
      </c>
      <c r="C108" s="282" t="s">
        <v>585</v>
      </c>
      <c r="D108" s="283">
        <v>8.44</v>
      </c>
      <c r="E108" s="284" t="s">
        <v>442</v>
      </c>
      <c r="F108" s="245">
        <f t="shared" si="0"/>
        <v>1200</v>
      </c>
      <c r="G108" s="272">
        <f t="shared" si="1"/>
        <v>7.0333333333333333E-3</v>
      </c>
    </row>
    <row r="109" spans="1:7" ht="25.5">
      <c r="A109" s="280" t="s">
        <v>547</v>
      </c>
      <c r="B109" s="281" t="s">
        <v>440</v>
      </c>
      <c r="C109" s="282" t="s">
        <v>586</v>
      </c>
      <c r="D109" s="283">
        <v>24.72</v>
      </c>
      <c r="E109" s="284" t="s">
        <v>557</v>
      </c>
      <c r="F109" s="245">
        <f t="shared" si="0"/>
        <v>2500</v>
      </c>
      <c r="G109" s="272">
        <f t="shared" si="1"/>
        <v>9.8879999999999992E-3</v>
      </c>
    </row>
    <row r="110" spans="1:7" ht="38.25">
      <c r="A110" s="280" t="s">
        <v>547</v>
      </c>
      <c r="B110" s="281" t="s">
        <v>440</v>
      </c>
      <c r="C110" s="282" t="s">
        <v>587</v>
      </c>
      <c r="D110" s="283">
        <v>24.92</v>
      </c>
      <c r="E110" s="284" t="s">
        <v>442</v>
      </c>
      <c r="F110" s="245">
        <f t="shared" si="0"/>
        <v>1200</v>
      </c>
      <c r="G110" s="272">
        <f t="shared" si="1"/>
        <v>2.0766666666666669E-2</v>
      </c>
    </row>
    <row r="111" spans="1:7" ht="38.25">
      <c r="A111" s="280" t="s">
        <v>547</v>
      </c>
      <c r="B111" s="281" t="s">
        <v>440</v>
      </c>
      <c r="C111" s="282" t="s">
        <v>588</v>
      </c>
      <c r="D111" s="283">
        <v>18.649999999999999</v>
      </c>
      <c r="E111" s="284" t="s">
        <v>549</v>
      </c>
      <c r="F111" s="245">
        <f t="shared" si="0"/>
        <v>1500</v>
      </c>
      <c r="G111" s="272">
        <f t="shared" si="1"/>
        <v>1.2433333333333333E-2</v>
      </c>
    </row>
    <row r="112" spans="1:7" ht="51">
      <c r="A112" s="280" t="s">
        <v>547</v>
      </c>
      <c r="B112" s="281" t="s">
        <v>440</v>
      </c>
      <c r="C112" s="282" t="s">
        <v>589</v>
      </c>
      <c r="D112" s="283">
        <v>24.92</v>
      </c>
      <c r="E112" s="284" t="s">
        <v>442</v>
      </c>
      <c r="F112" s="245">
        <f t="shared" si="0"/>
        <v>1200</v>
      </c>
      <c r="G112" s="272">
        <f t="shared" si="1"/>
        <v>2.0766666666666669E-2</v>
      </c>
    </row>
    <row r="113" spans="1:7" ht="38.25">
      <c r="A113" s="280" t="s">
        <v>547</v>
      </c>
      <c r="B113" s="281" t="s">
        <v>440</v>
      </c>
      <c r="C113" s="282" t="s">
        <v>590</v>
      </c>
      <c r="D113" s="283">
        <v>12.22</v>
      </c>
      <c r="E113" s="284" t="s">
        <v>442</v>
      </c>
      <c r="F113" s="245">
        <f t="shared" si="0"/>
        <v>1200</v>
      </c>
      <c r="G113" s="272">
        <f t="shared" si="1"/>
        <v>1.0183333333333334E-2</v>
      </c>
    </row>
    <row r="114" spans="1:7" ht="38.25">
      <c r="A114" s="280" t="s">
        <v>547</v>
      </c>
      <c r="B114" s="281" t="s">
        <v>440</v>
      </c>
      <c r="C114" s="282" t="s">
        <v>591</v>
      </c>
      <c r="D114" s="283">
        <v>12.06</v>
      </c>
      <c r="E114" s="284" t="s">
        <v>442</v>
      </c>
      <c r="F114" s="245">
        <f t="shared" si="0"/>
        <v>1200</v>
      </c>
      <c r="G114" s="272">
        <f t="shared" si="1"/>
        <v>1.005E-2</v>
      </c>
    </row>
    <row r="115" spans="1:7" ht="51">
      <c r="A115" s="280" t="s">
        <v>547</v>
      </c>
      <c r="B115" s="281" t="s">
        <v>440</v>
      </c>
      <c r="C115" s="282" t="s">
        <v>592</v>
      </c>
      <c r="D115" s="283">
        <v>12.34</v>
      </c>
      <c r="E115" s="284" t="s">
        <v>442</v>
      </c>
      <c r="F115" s="245">
        <f t="shared" si="0"/>
        <v>1200</v>
      </c>
      <c r="G115" s="272">
        <f t="shared" si="1"/>
        <v>1.0283333333333334E-2</v>
      </c>
    </row>
    <row r="116" spans="1:7" ht="51">
      <c r="A116" s="280" t="s">
        <v>547</v>
      </c>
      <c r="B116" s="281" t="s">
        <v>440</v>
      </c>
      <c r="C116" s="282" t="s">
        <v>593</v>
      </c>
      <c r="D116" s="283">
        <v>12.21</v>
      </c>
      <c r="E116" s="284" t="s">
        <v>442</v>
      </c>
      <c r="F116" s="245">
        <f t="shared" si="0"/>
        <v>1200</v>
      </c>
      <c r="G116" s="272">
        <f t="shared" si="1"/>
        <v>1.0175E-2</v>
      </c>
    </row>
    <row r="117" spans="1:7" ht="12.75">
      <c r="A117" s="280" t="s">
        <v>547</v>
      </c>
      <c r="B117" s="281" t="s">
        <v>440</v>
      </c>
      <c r="C117" s="282" t="s">
        <v>594</v>
      </c>
      <c r="D117" s="283">
        <v>24.77</v>
      </c>
      <c r="E117" s="284" t="s">
        <v>442</v>
      </c>
      <c r="F117" s="245">
        <f t="shared" si="0"/>
        <v>1200</v>
      </c>
      <c r="G117" s="272">
        <f t="shared" si="1"/>
        <v>2.0641666666666666E-2</v>
      </c>
    </row>
    <row r="118" spans="1:7" ht="25.5">
      <c r="A118" s="280" t="s">
        <v>547</v>
      </c>
      <c r="B118" s="281" t="s">
        <v>440</v>
      </c>
      <c r="C118" s="282" t="s">
        <v>595</v>
      </c>
      <c r="D118" s="283">
        <v>72.010000000000005</v>
      </c>
      <c r="E118" s="284" t="s">
        <v>442</v>
      </c>
      <c r="F118" s="245">
        <f t="shared" si="0"/>
        <v>1200</v>
      </c>
      <c r="G118" s="272">
        <f t="shared" si="1"/>
        <v>6.0008333333333337E-2</v>
      </c>
    </row>
    <row r="119" spans="1:7" ht="38.25">
      <c r="A119" s="280" t="s">
        <v>547</v>
      </c>
      <c r="B119" s="281" t="s">
        <v>440</v>
      </c>
      <c r="C119" s="282" t="s">
        <v>596</v>
      </c>
      <c r="D119" s="283">
        <v>24.92</v>
      </c>
      <c r="E119" s="284" t="s">
        <v>442</v>
      </c>
      <c r="F119" s="245">
        <f t="shared" si="0"/>
        <v>1200</v>
      </c>
      <c r="G119" s="272">
        <f t="shared" si="1"/>
        <v>2.0766666666666669E-2</v>
      </c>
    </row>
    <row r="120" spans="1:7" ht="51">
      <c r="A120" s="280" t="s">
        <v>547</v>
      </c>
      <c r="B120" s="281" t="s">
        <v>440</v>
      </c>
      <c r="C120" s="282" t="s">
        <v>597</v>
      </c>
      <c r="D120" s="283">
        <v>24.81</v>
      </c>
      <c r="E120" s="284" t="s">
        <v>442</v>
      </c>
      <c r="F120" s="245">
        <f t="shared" si="0"/>
        <v>1200</v>
      </c>
      <c r="G120" s="272">
        <f t="shared" si="1"/>
        <v>2.0674999999999999E-2</v>
      </c>
    </row>
    <row r="121" spans="1:7" ht="51">
      <c r="A121" s="280" t="s">
        <v>547</v>
      </c>
      <c r="B121" s="281" t="s">
        <v>440</v>
      </c>
      <c r="C121" s="282" t="s">
        <v>598</v>
      </c>
      <c r="D121" s="283">
        <v>24.34</v>
      </c>
      <c r="E121" s="284" t="s">
        <v>442</v>
      </c>
      <c r="F121" s="245">
        <f t="shared" si="0"/>
        <v>1200</v>
      </c>
      <c r="G121" s="272">
        <f t="shared" si="1"/>
        <v>2.0283333333333334E-2</v>
      </c>
    </row>
    <row r="122" spans="1:7" ht="38.25">
      <c r="A122" s="280" t="s">
        <v>547</v>
      </c>
      <c r="B122" s="281" t="s">
        <v>440</v>
      </c>
      <c r="C122" s="282" t="s">
        <v>599</v>
      </c>
      <c r="D122" s="283">
        <v>4.8</v>
      </c>
      <c r="E122" s="284" t="s">
        <v>442</v>
      </c>
      <c r="F122" s="245">
        <f t="shared" si="0"/>
        <v>1200</v>
      </c>
      <c r="G122" s="272">
        <f t="shared" si="1"/>
        <v>4.0000000000000001E-3</v>
      </c>
    </row>
    <row r="123" spans="1:7" ht="63.75">
      <c r="A123" s="280" t="s">
        <v>547</v>
      </c>
      <c r="B123" s="281" t="s">
        <v>440</v>
      </c>
      <c r="C123" s="282" t="s">
        <v>600</v>
      </c>
      <c r="D123" s="283">
        <v>7.71</v>
      </c>
      <c r="E123" s="284" t="s">
        <v>562</v>
      </c>
      <c r="F123" s="245">
        <f t="shared" si="0"/>
        <v>300</v>
      </c>
      <c r="G123" s="272">
        <f t="shared" si="1"/>
        <v>2.5700000000000001E-2</v>
      </c>
    </row>
    <row r="124" spans="1:7" ht="63.75">
      <c r="A124" s="280" t="s">
        <v>547</v>
      </c>
      <c r="B124" s="281" t="s">
        <v>440</v>
      </c>
      <c r="C124" s="282" t="s">
        <v>601</v>
      </c>
      <c r="D124" s="283">
        <v>7.73</v>
      </c>
      <c r="E124" s="284" t="s">
        <v>562</v>
      </c>
      <c r="F124" s="245">
        <f t="shared" si="0"/>
        <v>300</v>
      </c>
      <c r="G124" s="272">
        <f t="shared" si="1"/>
        <v>2.5766666666666667E-2</v>
      </c>
    </row>
    <row r="125" spans="1:7" ht="12.75">
      <c r="A125" s="280" t="s">
        <v>547</v>
      </c>
      <c r="B125" s="281" t="s">
        <v>440</v>
      </c>
      <c r="C125" s="282" t="s">
        <v>602</v>
      </c>
      <c r="D125" s="283">
        <v>10.5</v>
      </c>
      <c r="E125" s="284" t="s">
        <v>442</v>
      </c>
      <c r="F125" s="245">
        <f t="shared" si="0"/>
        <v>1200</v>
      </c>
      <c r="G125" s="272">
        <f t="shared" si="1"/>
        <v>8.7500000000000008E-3</v>
      </c>
    </row>
    <row r="126" spans="1:7" ht="25.5">
      <c r="A126" s="280" t="s">
        <v>547</v>
      </c>
      <c r="B126" s="281" t="s">
        <v>440</v>
      </c>
      <c r="C126" s="282" t="s">
        <v>603</v>
      </c>
      <c r="D126" s="283">
        <v>42.45</v>
      </c>
      <c r="E126" s="284" t="s">
        <v>557</v>
      </c>
      <c r="F126" s="245">
        <f t="shared" si="0"/>
        <v>2500</v>
      </c>
      <c r="G126" s="272">
        <f t="shared" si="1"/>
        <v>1.6980000000000002E-2</v>
      </c>
    </row>
    <row r="127" spans="1:7" ht="25.5">
      <c r="A127" s="280" t="s">
        <v>547</v>
      </c>
      <c r="B127" s="281" t="s">
        <v>440</v>
      </c>
      <c r="C127" s="282" t="s">
        <v>604</v>
      </c>
      <c r="D127" s="283">
        <v>50.96</v>
      </c>
      <c r="E127" s="284" t="s">
        <v>557</v>
      </c>
      <c r="F127" s="245">
        <f t="shared" si="0"/>
        <v>2500</v>
      </c>
      <c r="G127" s="272">
        <f t="shared" si="1"/>
        <v>2.0383999999999999E-2</v>
      </c>
    </row>
    <row r="128" spans="1:7" ht="51">
      <c r="A128" s="280" t="s">
        <v>547</v>
      </c>
      <c r="B128" s="281" t="s">
        <v>440</v>
      </c>
      <c r="C128" s="282" t="s">
        <v>605</v>
      </c>
      <c r="D128" s="283">
        <v>11.72</v>
      </c>
      <c r="E128" s="284" t="s">
        <v>549</v>
      </c>
      <c r="F128" s="245">
        <f t="shared" si="0"/>
        <v>1500</v>
      </c>
      <c r="G128" s="272">
        <f t="shared" si="1"/>
        <v>7.8133333333333336E-3</v>
      </c>
    </row>
    <row r="129" spans="1:7" ht="51">
      <c r="A129" s="280" t="s">
        <v>547</v>
      </c>
      <c r="B129" s="281" t="s">
        <v>440</v>
      </c>
      <c r="C129" s="282" t="s">
        <v>606</v>
      </c>
      <c r="D129" s="283">
        <v>25.5</v>
      </c>
      <c r="E129" s="284" t="s">
        <v>442</v>
      </c>
      <c r="F129" s="245">
        <f t="shared" si="0"/>
        <v>1200</v>
      </c>
      <c r="G129" s="272">
        <f t="shared" si="1"/>
        <v>2.1250000000000002E-2</v>
      </c>
    </row>
    <row r="130" spans="1:7" ht="63.75">
      <c r="A130" s="280" t="s">
        <v>547</v>
      </c>
      <c r="B130" s="281" t="s">
        <v>440</v>
      </c>
      <c r="C130" s="282" t="s">
        <v>607</v>
      </c>
      <c r="D130" s="283">
        <v>38.729999999999997</v>
      </c>
      <c r="E130" s="284" t="s">
        <v>562</v>
      </c>
      <c r="F130" s="245">
        <f t="shared" si="0"/>
        <v>300</v>
      </c>
      <c r="G130" s="272">
        <f t="shared" si="1"/>
        <v>0.12909999999999999</v>
      </c>
    </row>
    <row r="131" spans="1:7" ht="63.75">
      <c r="A131" s="280" t="s">
        <v>547</v>
      </c>
      <c r="B131" s="281" t="s">
        <v>440</v>
      </c>
      <c r="C131" s="282" t="s">
        <v>608</v>
      </c>
      <c r="D131" s="283">
        <v>38.46</v>
      </c>
      <c r="E131" s="284" t="s">
        <v>562</v>
      </c>
      <c r="F131" s="245">
        <f t="shared" si="0"/>
        <v>300</v>
      </c>
      <c r="G131" s="272">
        <f t="shared" si="1"/>
        <v>0.12820000000000001</v>
      </c>
    </row>
    <row r="132" spans="1:7" ht="25.5">
      <c r="A132" s="280" t="s">
        <v>547</v>
      </c>
      <c r="B132" s="281" t="s">
        <v>486</v>
      </c>
      <c r="C132" s="282" t="s">
        <v>609</v>
      </c>
      <c r="D132" s="283">
        <v>21.8</v>
      </c>
      <c r="E132" s="271" t="s">
        <v>549</v>
      </c>
      <c r="F132" s="245">
        <f t="shared" si="0"/>
        <v>1500</v>
      </c>
      <c r="G132" s="272">
        <f t="shared" si="1"/>
        <v>1.4533333333333334E-2</v>
      </c>
    </row>
    <row r="133" spans="1:7" ht="25.5">
      <c r="A133" s="280" t="s">
        <v>547</v>
      </c>
      <c r="B133" s="281" t="s">
        <v>486</v>
      </c>
      <c r="C133" s="282" t="s">
        <v>610</v>
      </c>
      <c r="D133" s="283">
        <v>69.5</v>
      </c>
      <c r="E133" s="284" t="s">
        <v>549</v>
      </c>
      <c r="F133" s="245">
        <f t="shared" si="0"/>
        <v>1500</v>
      </c>
      <c r="G133" s="272">
        <f t="shared" si="1"/>
        <v>4.6333333333333331E-2</v>
      </c>
    </row>
    <row r="134" spans="1:7" ht="12.75">
      <c r="A134" s="280" t="s">
        <v>547</v>
      </c>
      <c r="B134" s="281" t="s">
        <v>486</v>
      </c>
      <c r="C134" s="282" t="s">
        <v>611</v>
      </c>
      <c r="D134" s="283">
        <v>30.76</v>
      </c>
      <c r="E134" s="284" t="s">
        <v>442</v>
      </c>
      <c r="F134" s="245">
        <f t="shared" si="0"/>
        <v>1200</v>
      </c>
      <c r="G134" s="272">
        <f t="shared" si="1"/>
        <v>2.5633333333333334E-2</v>
      </c>
    </row>
    <row r="135" spans="1:7" ht="12.75">
      <c r="A135" s="280" t="s">
        <v>547</v>
      </c>
      <c r="B135" s="281" t="s">
        <v>486</v>
      </c>
      <c r="C135" s="282" t="s">
        <v>612</v>
      </c>
      <c r="D135" s="283">
        <v>22.5</v>
      </c>
      <c r="E135" s="284" t="s">
        <v>442</v>
      </c>
      <c r="F135" s="245">
        <f t="shared" si="0"/>
        <v>1200</v>
      </c>
      <c r="G135" s="272">
        <f t="shared" si="1"/>
        <v>1.8749999999999999E-2</v>
      </c>
    </row>
    <row r="136" spans="1:7" ht="12.75">
      <c r="A136" s="280" t="s">
        <v>547</v>
      </c>
      <c r="B136" s="281" t="s">
        <v>486</v>
      </c>
      <c r="C136" s="282" t="s">
        <v>613</v>
      </c>
      <c r="D136" s="283">
        <v>22.5</v>
      </c>
      <c r="E136" s="284" t="s">
        <v>442</v>
      </c>
      <c r="F136" s="245">
        <f t="shared" si="0"/>
        <v>1200</v>
      </c>
      <c r="G136" s="272">
        <f t="shared" si="1"/>
        <v>1.8749999999999999E-2</v>
      </c>
    </row>
    <row r="137" spans="1:7" ht="38.25">
      <c r="A137" s="280" t="s">
        <v>547</v>
      </c>
      <c r="B137" s="281" t="s">
        <v>486</v>
      </c>
      <c r="C137" s="282" t="s">
        <v>614</v>
      </c>
      <c r="D137" s="283">
        <v>22.5</v>
      </c>
      <c r="E137" s="284" t="s">
        <v>442</v>
      </c>
      <c r="F137" s="245">
        <f t="shared" si="0"/>
        <v>1200</v>
      </c>
      <c r="G137" s="272">
        <f t="shared" si="1"/>
        <v>1.8749999999999999E-2</v>
      </c>
    </row>
    <row r="138" spans="1:7" ht="12.75">
      <c r="A138" s="280" t="s">
        <v>547</v>
      </c>
      <c r="B138" s="281" t="s">
        <v>486</v>
      </c>
      <c r="C138" s="282" t="s">
        <v>615</v>
      </c>
      <c r="D138" s="283">
        <v>22.79</v>
      </c>
      <c r="E138" s="284" t="s">
        <v>442</v>
      </c>
      <c r="F138" s="245">
        <f t="shared" si="0"/>
        <v>1200</v>
      </c>
      <c r="G138" s="272">
        <f t="shared" si="1"/>
        <v>1.8991666666666667E-2</v>
      </c>
    </row>
    <row r="139" spans="1:7" ht="12.75">
      <c r="A139" s="280" t="s">
        <v>547</v>
      </c>
      <c r="B139" s="281" t="s">
        <v>486</v>
      </c>
      <c r="C139" s="282" t="s">
        <v>616</v>
      </c>
      <c r="D139" s="283">
        <v>21.89</v>
      </c>
      <c r="E139" s="284" t="s">
        <v>442</v>
      </c>
      <c r="F139" s="245">
        <f t="shared" si="0"/>
        <v>1200</v>
      </c>
      <c r="G139" s="272">
        <f t="shared" si="1"/>
        <v>1.8241666666666666E-2</v>
      </c>
    </row>
    <row r="140" spans="1:7" ht="12.75">
      <c r="A140" s="280" t="s">
        <v>547</v>
      </c>
      <c r="B140" s="281" t="s">
        <v>486</v>
      </c>
      <c r="C140" s="282" t="s">
        <v>617</v>
      </c>
      <c r="D140" s="283">
        <v>22.35</v>
      </c>
      <c r="E140" s="284" t="s">
        <v>442</v>
      </c>
      <c r="F140" s="245">
        <f t="shared" si="0"/>
        <v>1200</v>
      </c>
      <c r="G140" s="272">
        <f t="shared" si="1"/>
        <v>1.8625000000000003E-2</v>
      </c>
    </row>
    <row r="141" spans="1:7" ht="38.25">
      <c r="A141" s="280" t="s">
        <v>547</v>
      </c>
      <c r="B141" s="281" t="s">
        <v>486</v>
      </c>
      <c r="C141" s="282" t="s">
        <v>618</v>
      </c>
      <c r="D141" s="283">
        <v>16.54</v>
      </c>
      <c r="E141" s="284" t="s">
        <v>442</v>
      </c>
      <c r="F141" s="245">
        <f t="shared" si="0"/>
        <v>1200</v>
      </c>
      <c r="G141" s="272">
        <f t="shared" si="1"/>
        <v>1.3783333333333333E-2</v>
      </c>
    </row>
    <row r="142" spans="1:7" ht="12.75">
      <c r="A142" s="280" t="s">
        <v>547</v>
      </c>
      <c r="B142" s="281" t="s">
        <v>486</v>
      </c>
      <c r="C142" s="282" t="s">
        <v>619</v>
      </c>
      <c r="D142" s="283">
        <v>22.26</v>
      </c>
      <c r="E142" s="284" t="s">
        <v>442</v>
      </c>
      <c r="F142" s="245">
        <f t="shared" si="0"/>
        <v>1200</v>
      </c>
      <c r="G142" s="272">
        <f t="shared" si="1"/>
        <v>1.8550000000000001E-2</v>
      </c>
    </row>
    <row r="143" spans="1:7" ht="12.75">
      <c r="A143" s="280" t="s">
        <v>547</v>
      </c>
      <c r="B143" s="281" t="s">
        <v>486</v>
      </c>
      <c r="C143" s="282" t="s">
        <v>620</v>
      </c>
      <c r="D143" s="283">
        <v>21.62</v>
      </c>
      <c r="E143" s="284" t="s">
        <v>442</v>
      </c>
      <c r="F143" s="245">
        <f t="shared" si="0"/>
        <v>1200</v>
      </c>
      <c r="G143" s="272">
        <f t="shared" si="1"/>
        <v>1.8016666666666667E-2</v>
      </c>
    </row>
    <row r="144" spans="1:7" ht="12.75">
      <c r="A144" s="280" t="s">
        <v>547</v>
      </c>
      <c r="B144" s="281" t="s">
        <v>486</v>
      </c>
      <c r="C144" s="282" t="s">
        <v>621</v>
      </c>
      <c r="D144" s="283">
        <v>2.34</v>
      </c>
      <c r="E144" s="284" t="s">
        <v>562</v>
      </c>
      <c r="F144" s="245">
        <f t="shared" si="0"/>
        <v>300</v>
      </c>
      <c r="G144" s="272">
        <f t="shared" si="1"/>
        <v>7.7999999999999996E-3</v>
      </c>
    </row>
    <row r="145" spans="1:7" ht="12.75">
      <c r="A145" s="280" t="s">
        <v>547</v>
      </c>
      <c r="B145" s="281" t="s">
        <v>486</v>
      </c>
      <c r="C145" s="282" t="s">
        <v>622</v>
      </c>
      <c r="D145" s="283">
        <v>2.34</v>
      </c>
      <c r="E145" s="284" t="s">
        <v>562</v>
      </c>
      <c r="F145" s="245">
        <f t="shared" si="0"/>
        <v>300</v>
      </c>
      <c r="G145" s="272">
        <f t="shared" si="1"/>
        <v>7.7999999999999996E-3</v>
      </c>
    </row>
    <row r="146" spans="1:7" ht="25.5">
      <c r="A146" s="280" t="s">
        <v>547</v>
      </c>
      <c r="B146" s="281" t="s">
        <v>486</v>
      </c>
      <c r="C146" s="282" t="s">
        <v>623</v>
      </c>
      <c r="D146" s="283">
        <v>3.59</v>
      </c>
      <c r="E146" s="284" t="s">
        <v>549</v>
      </c>
      <c r="F146" s="245">
        <f t="shared" si="0"/>
        <v>1500</v>
      </c>
      <c r="G146" s="272">
        <f t="shared" si="1"/>
        <v>2.3933333333333333E-3</v>
      </c>
    </row>
    <row r="147" spans="1:7" ht="25.5">
      <c r="A147" s="280" t="s">
        <v>547</v>
      </c>
      <c r="B147" s="281" t="s">
        <v>486</v>
      </c>
      <c r="C147" s="282" t="s">
        <v>624</v>
      </c>
      <c r="D147" s="283">
        <v>5.45</v>
      </c>
      <c r="E147" s="284" t="s">
        <v>442</v>
      </c>
      <c r="F147" s="245">
        <f t="shared" si="0"/>
        <v>1200</v>
      </c>
      <c r="G147" s="272">
        <f t="shared" si="1"/>
        <v>4.5416666666666669E-3</v>
      </c>
    </row>
    <row r="148" spans="1:7" ht="12.75">
      <c r="A148" s="280" t="s">
        <v>547</v>
      </c>
      <c r="B148" s="281" t="s">
        <v>486</v>
      </c>
      <c r="C148" s="282" t="s">
        <v>625</v>
      </c>
      <c r="D148" s="283">
        <v>29.63</v>
      </c>
      <c r="E148" s="284" t="s">
        <v>442</v>
      </c>
      <c r="F148" s="245">
        <f t="shared" si="0"/>
        <v>1200</v>
      </c>
      <c r="G148" s="272">
        <f t="shared" si="1"/>
        <v>2.4691666666666667E-2</v>
      </c>
    </row>
    <row r="149" spans="1:7" ht="12.75">
      <c r="A149" s="280" t="s">
        <v>547</v>
      </c>
      <c r="B149" s="281" t="s">
        <v>486</v>
      </c>
      <c r="C149" s="282" t="s">
        <v>626</v>
      </c>
      <c r="D149" s="283">
        <v>8.09</v>
      </c>
      <c r="E149" s="284" t="s">
        <v>442</v>
      </c>
      <c r="F149" s="245">
        <f t="shared" si="0"/>
        <v>1200</v>
      </c>
      <c r="G149" s="272">
        <f t="shared" si="1"/>
        <v>6.7416666666666666E-3</v>
      </c>
    </row>
    <row r="150" spans="1:7" ht="25.5">
      <c r="A150" s="280" t="s">
        <v>547</v>
      </c>
      <c r="B150" s="281" t="s">
        <v>486</v>
      </c>
      <c r="C150" s="282" t="s">
        <v>627</v>
      </c>
      <c r="D150" s="283">
        <v>13.6</v>
      </c>
      <c r="E150" s="284" t="s">
        <v>442</v>
      </c>
      <c r="F150" s="245">
        <f t="shared" si="0"/>
        <v>1200</v>
      </c>
      <c r="G150" s="272">
        <f t="shared" si="1"/>
        <v>1.1333333333333332E-2</v>
      </c>
    </row>
    <row r="151" spans="1:7" ht="12.75">
      <c r="A151" s="280" t="s">
        <v>547</v>
      </c>
      <c r="B151" s="281" t="s">
        <v>486</v>
      </c>
      <c r="C151" s="282" t="s">
        <v>628</v>
      </c>
      <c r="D151" s="283">
        <v>43.04</v>
      </c>
      <c r="E151" s="284" t="s">
        <v>442</v>
      </c>
      <c r="F151" s="245">
        <f t="shared" si="0"/>
        <v>1200</v>
      </c>
      <c r="G151" s="272">
        <f t="shared" si="1"/>
        <v>3.5866666666666665E-2</v>
      </c>
    </row>
    <row r="152" spans="1:7" ht="12.75">
      <c r="A152" s="280" t="s">
        <v>547</v>
      </c>
      <c r="B152" s="281" t="s">
        <v>486</v>
      </c>
      <c r="C152" s="282" t="s">
        <v>629</v>
      </c>
      <c r="D152" s="283">
        <v>21.66</v>
      </c>
      <c r="E152" s="284" t="s">
        <v>442</v>
      </c>
      <c r="F152" s="245">
        <f t="shared" si="0"/>
        <v>1200</v>
      </c>
      <c r="G152" s="272">
        <f t="shared" si="1"/>
        <v>1.805E-2</v>
      </c>
    </row>
    <row r="153" spans="1:7" ht="12.75">
      <c r="A153" s="280" t="s">
        <v>547</v>
      </c>
      <c r="B153" s="281" t="s">
        <v>486</v>
      </c>
      <c r="C153" s="282" t="s">
        <v>630</v>
      </c>
      <c r="D153" s="283">
        <v>29.26</v>
      </c>
      <c r="E153" s="284" t="s">
        <v>442</v>
      </c>
      <c r="F153" s="245">
        <f t="shared" si="0"/>
        <v>1200</v>
      </c>
      <c r="G153" s="272">
        <f t="shared" si="1"/>
        <v>2.4383333333333333E-2</v>
      </c>
    </row>
    <row r="154" spans="1:7" ht="12.75">
      <c r="A154" s="280" t="s">
        <v>547</v>
      </c>
      <c r="B154" s="281" t="s">
        <v>486</v>
      </c>
      <c r="C154" s="282" t="s">
        <v>567</v>
      </c>
      <c r="D154" s="283">
        <v>9.11</v>
      </c>
      <c r="E154" s="284" t="s">
        <v>557</v>
      </c>
      <c r="F154" s="245">
        <f t="shared" si="0"/>
        <v>2500</v>
      </c>
      <c r="G154" s="272">
        <f t="shared" si="1"/>
        <v>3.6439999999999997E-3</v>
      </c>
    </row>
    <row r="155" spans="1:7" ht="38.25">
      <c r="A155" s="280" t="s">
        <v>547</v>
      </c>
      <c r="B155" s="281" t="s">
        <v>486</v>
      </c>
      <c r="C155" s="282" t="s">
        <v>564</v>
      </c>
      <c r="D155" s="283">
        <v>13.1</v>
      </c>
      <c r="E155" s="284" t="s">
        <v>562</v>
      </c>
      <c r="F155" s="245">
        <f t="shared" si="0"/>
        <v>300</v>
      </c>
      <c r="G155" s="272">
        <f t="shared" si="1"/>
        <v>4.3666666666666666E-2</v>
      </c>
    </row>
    <row r="156" spans="1:7" ht="38.25">
      <c r="A156" s="280" t="s">
        <v>547</v>
      </c>
      <c r="B156" s="281" t="s">
        <v>486</v>
      </c>
      <c r="C156" s="282" t="s">
        <v>563</v>
      </c>
      <c r="D156" s="283">
        <v>3.85</v>
      </c>
      <c r="E156" s="284" t="s">
        <v>557</v>
      </c>
      <c r="F156" s="245">
        <f t="shared" si="0"/>
        <v>2500</v>
      </c>
      <c r="G156" s="272">
        <f t="shared" si="1"/>
        <v>1.5400000000000001E-3</v>
      </c>
    </row>
    <row r="157" spans="1:7" ht="38.25">
      <c r="A157" s="280" t="s">
        <v>547</v>
      </c>
      <c r="B157" s="281" t="s">
        <v>486</v>
      </c>
      <c r="C157" s="282" t="s">
        <v>561</v>
      </c>
      <c r="D157" s="283">
        <v>13.3</v>
      </c>
      <c r="E157" s="284" t="s">
        <v>562</v>
      </c>
      <c r="F157" s="245">
        <f t="shared" si="0"/>
        <v>300</v>
      </c>
      <c r="G157" s="272">
        <f t="shared" si="1"/>
        <v>4.4333333333333336E-2</v>
      </c>
    </row>
    <row r="158" spans="1:7" ht="12.75">
      <c r="A158" s="280" t="s">
        <v>547</v>
      </c>
      <c r="B158" s="281" t="s">
        <v>486</v>
      </c>
      <c r="C158" s="282" t="s">
        <v>631</v>
      </c>
      <c r="D158" s="283">
        <v>43.84</v>
      </c>
      <c r="E158" s="284" t="s">
        <v>442</v>
      </c>
      <c r="F158" s="245">
        <f t="shared" si="0"/>
        <v>1200</v>
      </c>
      <c r="G158" s="272">
        <f t="shared" si="1"/>
        <v>3.6533333333333334E-2</v>
      </c>
    </row>
    <row r="159" spans="1:7" ht="12.75">
      <c r="A159" s="280" t="s">
        <v>547</v>
      </c>
      <c r="B159" s="281" t="s">
        <v>486</v>
      </c>
      <c r="C159" s="282" t="s">
        <v>632</v>
      </c>
      <c r="D159" s="283">
        <v>22.56</v>
      </c>
      <c r="E159" s="284" t="s">
        <v>442</v>
      </c>
      <c r="F159" s="245">
        <f t="shared" si="0"/>
        <v>1200</v>
      </c>
      <c r="G159" s="272">
        <f t="shared" si="1"/>
        <v>1.8799999999999997E-2</v>
      </c>
    </row>
    <row r="160" spans="1:7" ht="25.5">
      <c r="A160" s="280" t="s">
        <v>547</v>
      </c>
      <c r="B160" s="281" t="s">
        <v>486</v>
      </c>
      <c r="C160" s="282" t="s">
        <v>633</v>
      </c>
      <c r="D160" s="283">
        <v>19.399999999999999</v>
      </c>
      <c r="E160" s="284" t="s">
        <v>442</v>
      </c>
      <c r="F160" s="245">
        <f t="shared" si="0"/>
        <v>1200</v>
      </c>
      <c r="G160" s="272">
        <f t="shared" si="1"/>
        <v>1.6166666666666666E-2</v>
      </c>
    </row>
    <row r="161" spans="1:7" ht="12.75">
      <c r="A161" s="280" t="s">
        <v>547</v>
      </c>
      <c r="B161" s="281" t="s">
        <v>486</v>
      </c>
      <c r="C161" s="282" t="s">
        <v>634</v>
      </c>
      <c r="D161" s="283">
        <v>22.55</v>
      </c>
      <c r="E161" s="284" t="s">
        <v>442</v>
      </c>
      <c r="F161" s="245">
        <f t="shared" si="0"/>
        <v>1200</v>
      </c>
      <c r="G161" s="272">
        <f t="shared" si="1"/>
        <v>1.8791666666666668E-2</v>
      </c>
    </row>
    <row r="162" spans="1:7" ht="38.25">
      <c r="A162" s="280" t="s">
        <v>547</v>
      </c>
      <c r="B162" s="281" t="s">
        <v>486</v>
      </c>
      <c r="C162" s="282" t="s">
        <v>635</v>
      </c>
      <c r="D162" s="283">
        <v>428.2</v>
      </c>
      <c r="E162" s="284" t="s">
        <v>442</v>
      </c>
      <c r="F162" s="245">
        <f t="shared" si="0"/>
        <v>1200</v>
      </c>
      <c r="G162" s="272">
        <f t="shared" si="1"/>
        <v>0.35683333333333334</v>
      </c>
    </row>
    <row r="163" spans="1:7" ht="38.25">
      <c r="A163" s="280" t="s">
        <v>547</v>
      </c>
      <c r="B163" s="281" t="s">
        <v>486</v>
      </c>
      <c r="C163" s="282" t="s">
        <v>636</v>
      </c>
      <c r="D163" s="283">
        <v>7.89</v>
      </c>
      <c r="E163" s="284" t="s">
        <v>442</v>
      </c>
      <c r="F163" s="245">
        <f t="shared" si="0"/>
        <v>1200</v>
      </c>
      <c r="G163" s="272">
        <f t="shared" si="1"/>
        <v>6.5750000000000001E-3</v>
      </c>
    </row>
    <row r="164" spans="1:7" ht="38.25">
      <c r="A164" s="280" t="s">
        <v>547</v>
      </c>
      <c r="B164" s="281" t="s">
        <v>486</v>
      </c>
      <c r="C164" s="282" t="s">
        <v>637</v>
      </c>
      <c r="D164" s="283">
        <v>7.47</v>
      </c>
      <c r="E164" s="284" t="s">
        <v>442</v>
      </c>
      <c r="F164" s="245">
        <f t="shared" si="0"/>
        <v>1200</v>
      </c>
      <c r="G164" s="272">
        <f t="shared" si="1"/>
        <v>6.2249999999999996E-3</v>
      </c>
    </row>
    <row r="165" spans="1:7" ht="38.25">
      <c r="A165" s="280" t="s">
        <v>547</v>
      </c>
      <c r="B165" s="281" t="s">
        <v>486</v>
      </c>
      <c r="C165" s="282" t="s">
        <v>638</v>
      </c>
      <c r="D165" s="283">
        <v>7.75</v>
      </c>
      <c r="E165" s="284" t="s">
        <v>442</v>
      </c>
      <c r="F165" s="245">
        <f t="shared" si="0"/>
        <v>1200</v>
      </c>
      <c r="G165" s="272">
        <f t="shared" si="1"/>
        <v>6.4583333333333333E-3</v>
      </c>
    </row>
    <row r="166" spans="1:7" ht="25.5">
      <c r="A166" s="280" t="s">
        <v>547</v>
      </c>
      <c r="B166" s="281" t="s">
        <v>486</v>
      </c>
      <c r="C166" s="282" t="s">
        <v>639</v>
      </c>
      <c r="D166" s="283">
        <v>11</v>
      </c>
      <c r="E166" s="284" t="s">
        <v>442</v>
      </c>
      <c r="F166" s="245">
        <f t="shared" si="0"/>
        <v>1200</v>
      </c>
      <c r="G166" s="272">
        <f t="shared" si="1"/>
        <v>9.1666666666666667E-3</v>
      </c>
    </row>
    <row r="167" spans="1:7" ht="51">
      <c r="A167" s="280" t="s">
        <v>547</v>
      </c>
      <c r="B167" s="281" t="s">
        <v>486</v>
      </c>
      <c r="C167" s="282" t="s">
        <v>640</v>
      </c>
      <c r="D167" s="283">
        <v>7.7</v>
      </c>
      <c r="E167" s="284" t="s">
        <v>562</v>
      </c>
      <c r="F167" s="245">
        <f t="shared" si="0"/>
        <v>300</v>
      </c>
      <c r="G167" s="272">
        <f t="shared" si="1"/>
        <v>2.5666666666666667E-2</v>
      </c>
    </row>
    <row r="168" spans="1:7" ht="51">
      <c r="A168" s="280" t="s">
        <v>547</v>
      </c>
      <c r="B168" s="281" t="s">
        <v>486</v>
      </c>
      <c r="C168" s="282" t="s">
        <v>641</v>
      </c>
      <c r="D168" s="283">
        <v>7.7</v>
      </c>
      <c r="E168" s="284" t="s">
        <v>562</v>
      </c>
      <c r="F168" s="245">
        <f t="shared" si="0"/>
        <v>300</v>
      </c>
      <c r="G168" s="272">
        <f t="shared" si="1"/>
        <v>2.5666666666666667E-2</v>
      </c>
    </row>
    <row r="169" spans="1:7" ht="25.5">
      <c r="A169" s="280" t="s">
        <v>547</v>
      </c>
      <c r="B169" s="281" t="s">
        <v>486</v>
      </c>
      <c r="C169" s="336" t="s">
        <v>642</v>
      </c>
      <c r="D169" s="337">
        <v>22.62</v>
      </c>
      <c r="E169" s="284" t="s">
        <v>442</v>
      </c>
      <c r="F169" s="245">
        <f t="shared" si="0"/>
        <v>1200</v>
      </c>
      <c r="G169" s="272">
        <f t="shared" si="1"/>
        <v>1.8850000000000002E-2</v>
      </c>
    </row>
    <row r="170" spans="1:7" ht="38.25">
      <c r="A170" s="280" t="s">
        <v>547</v>
      </c>
      <c r="B170" s="281" t="s">
        <v>486</v>
      </c>
      <c r="C170" s="269" t="s">
        <v>643</v>
      </c>
      <c r="D170" s="283">
        <v>25.7</v>
      </c>
      <c r="E170" s="284" t="s">
        <v>442</v>
      </c>
      <c r="F170" s="245">
        <f t="shared" si="0"/>
        <v>1200</v>
      </c>
      <c r="G170" s="272">
        <f t="shared" si="1"/>
        <v>2.1416666666666667E-2</v>
      </c>
    </row>
    <row r="171" spans="1:7" ht="12.75">
      <c r="A171" s="280" t="s">
        <v>547</v>
      </c>
      <c r="B171" s="281" t="s">
        <v>486</v>
      </c>
      <c r="C171" s="282" t="s">
        <v>644</v>
      </c>
      <c r="D171" s="283">
        <v>22.86</v>
      </c>
      <c r="E171" s="284" t="s">
        <v>442</v>
      </c>
      <c r="F171" s="245">
        <f t="shared" si="0"/>
        <v>1200</v>
      </c>
      <c r="G171" s="272">
        <f t="shared" si="1"/>
        <v>1.9050000000000001E-2</v>
      </c>
    </row>
    <row r="172" spans="1:7" ht="25.5">
      <c r="A172" s="280" t="s">
        <v>547</v>
      </c>
      <c r="B172" s="281" t="s">
        <v>486</v>
      </c>
      <c r="C172" s="282" t="s">
        <v>645</v>
      </c>
      <c r="D172" s="283">
        <v>17.41</v>
      </c>
      <c r="E172" s="284" t="s">
        <v>442</v>
      </c>
      <c r="F172" s="245">
        <f t="shared" si="0"/>
        <v>1200</v>
      </c>
      <c r="G172" s="272">
        <f t="shared" si="1"/>
        <v>1.4508333333333333E-2</v>
      </c>
    </row>
    <row r="173" spans="1:7" ht="25.5">
      <c r="A173" s="280" t="s">
        <v>547</v>
      </c>
      <c r="B173" s="281" t="s">
        <v>486</v>
      </c>
      <c r="C173" s="282" t="s">
        <v>646</v>
      </c>
      <c r="D173" s="283">
        <v>4.92</v>
      </c>
      <c r="E173" s="284" t="s">
        <v>562</v>
      </c>
      <c r="F173" s="245">
        <f t="shared" si="0"/>
        <v>300</v>
      </c>
      <c r="G173" s="272">
        <f t="shared" si="1"/>
        <v>1.6400000000000001E-2</v>
      </c>
    </row>
    <row r="174" spans="1:7" ht="25.5">
      <c r="A174" s="280" t="s">
        <v>547</v>
      </c>
      <c r="B174" s="281" t="s">
        <v>486</v>
      </c>
      <c r="C174" s="282" t="s">
        <v>647</v>
      </c>
      <c r="D174" s="283">
        <v>2.67</v>
      </c>
      <c r="E174" s="284" t="s">
        <v>562</v>
      </c>
      <c r="F174" s="245">
        <f t="shared" si="0"/>
        <v>300</v>
      </c>
      <c r="G174" s="272">
        <f t="shared" si="1"/>
        <v>8.8999999999999999E-3</v>
      </c>
    </row>
    <row r="175" spans="1:7" ht="25.5">
      <c r="A175" s="280" t="s">
        <v>648</v>
      </c>
      <c r="B175" s="281" t="s">
        <v>440</v>
      </c>
      <c r="C175" s="282" t="s">
        <v>649</v>
      </c>
      <c r="D175" s="283">
        <v>134.28</v>
      </c>
      <c r="E175" s="284" t="s">
        <v>549</v>
      </c>
      <c r="F175" s="245">
        <f t="shared" si="0"/>
        <v>1500</v>
      </c>
      <c r="G175" s="272">
        <f t="shared" si="1"/>
        <v>8.9520000000000002E-2</v>
      </c>
    </row>
    <row r="176" spans="1:7" ht="38.25">
      <c r="A176" s="280" t="s">
        <v>648</v>
      </c>
      <c r="B176" s="281" t="s">
        <v>440</v>
      </c>
      <c r="C176" s="282" t="s">
        <v>561</v>
      </c>
      <c r="D176" s="283">
        <v>11.7</v>
      </c>
      <c r="E176" s="284" t="s">
        <v>562</v>
      </c>
      <c r="F176" s="245">
        <f t="shared" si="0"/>
        <v>300</v>
      </c>
      <c r="G176" s="272">
        <f t="shared" si="1"/>
        <v>3.9E-2</v>
      </c>
    </row>
    <row r="177" spans="1:7" ht="38.25">
      <c r="A177" s="280" t="s">
        <v>648</v>
      </c>
      <c r="B177" s="281" t="s">
        <v>440</v>
      </c>
      <c r="C177" s="282" t="s">
        <v>564</v>
      </c>
      <c r="D177" s="283">
        <v>11.7</v>
      </c>
      <c r="E177" s="284" t="s">
        <v>562</v>
      </c>
      <c r="F177" s="245">
        <f t="shared" si="0"/>
        <v>300</v>
      </c>
      <c r="G177" s="272">
        <f t="shared" si="1"/>
        <v>3.9E-2</v>
      </c>
    </row>
    <row r="178" spans="1:7" ht="12.75">
      <c r="A178" s="280" t="s">
        <v>648</v>
      </c>
      <c r="B178" s="281" t="s">
        <v>440</v>
      </c>
      <c r="C178" s="282" t="s">
        <v>567</v>
      </c>
      <c r="D178" s="283">
        <v>10.7</v>
      </c>
      <c r="E178" s="284" t="s">
        <v>557</v>
      </c>
      <c r="F178" s="245">
        <f t="shared" si="0"/>
        <v>2500</v>
      </c>
      <c r="G178" s="272">
        <f t="shared" si="1"/>
        <v>4.28E-3</v>
      </c>
    </row>
    <row r="179" spans="1:7" ht="25.5">
      <c r="A179" s="280" t="s">
        <v>648</v>
      </c>
      <c r="B179" s="281" t="s">
        <v>440</v>
      </c>
      <c r="C179" s="282" t="s">
        <v>650</v>
      </c>
      <c r="D179" s="283">
        <v>193.3</v>
      </c>
      <c r="E179" s="284" t="s">
        <v>651</v>
      </c>
      <c r="F179" s="245">
        <f t="shared" si="0"/>
        <v>1200</v>
      </c>
      <c r="G179" s="272">
        <f t="shared" si="1"/>
        <v>0.16108333333333336</v>
      </c>
    </row>
    <row r="180" spans="1:7" ht="12.75">
      <c r="A180" s="280" t="s">
        <v>648</v>
      </c>
      <c r="B180" s="281" t="s">
        <v>440</v>
      </c>
      <c r="C180" s="282" t="s">
        <v>652</v>
      </c>
      <c r="D180" s="283">
        <v>71.5</v>
      </c>
      <c r="E180" s="284" t="s">
        <v>442</v>
      </c>
      <c r="F180" s="245">
        <f t="shared" si="0"/>
        <v>1200</v>
      </c>
      <c r="G180" s="272">
        <f t="shared" si="1"/>
        <v>5.9583333333333335E-2</v>
      </c>
    </row>
    <row r="181" spans="1:7" ht="25.5">
      <c r="A181" s="280" t="s">
        <v>648</v>
      </c>
      <c r="B181" s="281" t="s">
        <v>440</v>
      </c>
      <c r="C181" s="282" t="s">
        <v>653</v>
      </c>
      <c r="D181" s="283">
        <v>7.4</v>
      </c>
      <c r="E181" s="284" t="s">
        <v>442</v>
      </c>
      <c r="F181" s="245">
        <f t="shared" si="0"/>
        <v>1200</v>
      </c>
      <c r="G181" s="272">
        <f t="shared" si="1"/>
        <v>6.1666666666666667E-3</v>
      </c>
    </row>
    <row r="182" spans="1:7" ht="25.5">
      <c r="A182" s="280" t="s">
        <v>648</v>
      </c>
      <c r="B182" s="281" t="s">
        <v>440</v>
      </c>
      <c r="C182" s="282" t="s">
        <v>654</v>
      </c>
      <c r="D182" s="283">
        <v>2.4</v>
      </c>
      <c r="E182" s="284" t="s">
        <v>562</v>
      </c>
      <c r="F182" s="245">
        <f t="shared" si="0"/>
        <v>300</v>
      </c>
      <c r="G182" s="272">
        <f t="shared" si="1"/>
        <v>8.0000000000000002E-3</v>
      </c>
    </row>
    <row r="183" spans="1:7" ht="25.5">
      <c r="A183" s="280" t="s">
        <v>648</v>
      </c>
      <c r="B183" s="281" t="s">
        <v>440</v>
      </c>
      <c r="C183" s="282" t="s">
        <v>655</v>
      </c>
      <c r="D183" s="283">
        <v>7.4</v>
      </c>
      <c r="E183" s="284" t="s">
        <v>442</v>
      </c>
      <c r="F183" s="245">
        <f t="shared" si="0"/>
        <v>1200</v>
      </c>
      <c r="G183" s="272">
        <f t="shared" si="1"/>
        <v>6.1666666666666667E-3</v>
      </c>
    </row>
    <row r="184" spans="1:7" ht="25.5">
      <c r="A184" s="280" t="s">
        <v>648</v>
      </c>
      <c r="B184" s="281" t="s">
        <v>440</v>
      </c>
      <c r="C184" s="282" t="s">
        <v>656</v>
      </c>
      <c r="D184" s="283">
        <v>2.4</v>
      </c>
      <c r="E184" s="284" t="s">
        <v>562</v>
      </c>
      <c r="F184" s="245">
        <f t="shared" si="0"/>
        <v>300</v>
      </c>
      <c r="G184" s="272">
        <f t="shared" si="1"/>
        <v>8.0000000000000002E-3</v>
      </c>
    </row>
    <row r="185" spans="1:7" ht="38.25">
      <c r="A185" s="280" t="s">
        <v>657</v>
      </c>
      <c r="B185" s="281" t="s">
        <v>440</v>
      </c>
      <c r="C185" s="282" t="s">
        <v>564</v>
      </c>
      <c r="D185" s="283">
        <v>23.2</v>
      </c>
      <c r="E185" s="284" t="s">
        <v>562</v>
      </c>
      <c r="F185" s="245">
        <f t="shared" si="0"/>
        <v>300</v>
      </c>
      <c r="G185" s="272">
        <f t="shared" si="1"/>
        <v>7.7333333333333337E-2</v>
      </c>
    </row>
    <row r="186" spans="1:7" ht="38.25">
      <c r="A186" s="280" t="s">
        <v>657</v>
      </c>
      <c r="B186" s="281" t="s">
        <v>440</v>
      </c>
      <c r="C186" s="282" t="s">
        <v>563</v>
      </c>
      <c r="D186" s="283">
        <v>4.0999999999999996</v>
      </c>
      <c r="E186" s="284" t="s">
        <v>557</v>
      </c>
      <c r="F186" s="245">
        <f t="shared" si="0"/>
        <v>2500</v>
      </c>
      <c r="G186" s="272">
        <f t="shared" si="1"/>
        <v>1.64E-3</v>
      </c>
    </row>
    <row r="187" spans="1:7" ht="25.5">
      <c r="A187" s="280" t="s">
        <v>657</v>
      </c>
      <c r="B187" s="281" t="s">
        <v>440</v>
      </c>
      <c r="C187" s="282" t="s">
        <v>658</v>
      </c>
      <c r="D187" s="283">
        <v>26.1</v>
      </c>
      <c r="E187" s="338"/>
      <c r="F187" s="245">
        <f t="shared" si="0"/>
        <v>0</v>
      </c>
      <c r="G187" s="339">
        <v>0</v>
      </c>
    </row>
    <row r="188" spans="1:7" ht="38.25">
      <c r="A188" s="280" t="s">
        <v>657</v>
      </c>
      <c r="B188" s="281" t="s">
        <v>440</v>
      </c>
      <c r="C188" s="282" t="s">
        <v>659</v>
      </c>
      <c r="D188" s="283">
        <v>4.0999999999999996</v>
      </c>
      <c r="E188" s="338"/>
      <c r="F188" s="245">
        <f t="shared" si="0"/>
        <v>0</v>
      </c>
      <c r="G188" s="339">
        <v>0</v>
      </c>
    </row>
    <row r="189" spans="1:7" ht="38.25">
      <c r="A189" s="280" t="s">
        <v>657</v>
      </c>
      <c r="B189" s="281" t="s">
        <v>440</v>
      </c>
      <c r="C189" s="282" t="s">
        <v>561</v>
      </c>
      <c r="D189" s="283">
        <v>23.2</v>
      </c>
      <c r="E189" s="284" t="s">
        <v>562</v>
      </c>
      <c r="F189" s="245">
        <f t="shared" si="0"/>
        <v>300</v>
      </c>
      <c r="G189" s="272">
        <f t="shared" ref="G189:G203" si="7">D189/F189</f>
        <v>7.7333333333333337E-2</v>
      </c>
    </row>
    <row r="190" spans="1:7" ht="25.5">
      <c r="A190" s="280" t="s">
        <v>657</v>
      </c>
      <c r="B190" s="281" t="s">
        <v>440</v>
      </c>
      <c r="C190" s="282" t="s">
        <v>660</v>
      </c>
      <c r="D190" s="283">
        <v>199.77</v>
      </c>
      <c r="E190" s="284" t="s">
        <v>549</v>
      </c>
      <c r="F190" s="245">
        <f t="shared" si="0"/>
        <v>1500</v>
      </c>
      <c r="G190" s="272">
        <f t="shared" si="7"/>
        <v>0.13318000000000002</v>
      </c>
    </row>
    <row r="191" spans="1:7" ht="25.5">
      <c r="A191" s="280" t="s">
        <v>657</v>
      </c>
      <c r="B191" s="281" t="s">
        <v>440</v>
      </c>
      <c r="C191" s="282" t="s">
        <v>661</v>
      </c>
      <c r="D191" s="283">
        <v>943</v>
      </c>
      <c r="E191" s="284" t="s">
        <v>549</v>
      </c>
      <c r="F191" s="245">
        <f t="shared" si="0"/>
        <v>1500</v>
      </c>
      <c r="G191" s="272">
        <f t="shared" si="7"/>
        <v>0.62866666666666671</v>
      </c>
    </row>
    <row r="192" spans="1:7" ht="25.5">
      <c r="A192" s="280" t="s">
        <v>657</v>
      </c>
      <c r="B192" s="281" t="s">
        <v>440</v>
      </c>
      <c r="C192" s="282" t="s">
        <v>662</v>
      </c>
      <c r="D192" s="283">
        <v>6.1</v>
      </c>
      <c r="E192" s="284" t="s">
        <v>557</v>
      </c>
      <c r="F192" s="245">
        <f t="shared" si="0"/>
        <v>2500</v>
      </c>
      <c r="G192" s="272">
        <f t="shared" si="7"/>
        <v>2.4399999999999999E-3</v>
      </c>
    </row>
    <row r="193" spans="1:7" ht="25.5">
      <c r="A193" s="280" t="s">
        <v>657</v>
      </c>
      <c r="B193" s="281" t="s">
        <v>440</v>
      </c>
      <c r="C193" s="282" t="s">
        <v>663</v>
      </c>
      <c r="D193" s="283">
        <v>10.8</v>
      </c>
      <c r="E193" s="284" t="s">
        <v>557</v>
      </c>
      <c r="F193" s="245">
        <f t="shared" si="0"/>
        <v>2500</v>
      </c>
      <c r="G193" s="272">
        <f t="shared" si="7"/>
        <v>4.3200000000000001E-3</v>
      </c>
    </row>
    <row r="194" spans="1:7" ht="38.25">
      <c r="A194" s="280" t="s">
        <v>657</v>
      </c>
      <c r="B194" s="281" t="s">
        <v>440</v>
      </c>
      <c r="C194" s="282" t="s">
        <v>664</v>
      </c>
      <c r="D194" s="283">
        <v>18.2</v>
      </c>
      <c r="E194" s="284" t="s">
        <v>442</v>
      </c>
      <c r="F194" s="245">
        <f t="shared" si="0"/>
        <v>1200</v>
      </c>
      <c r="G194" s="272">
        <f t="shared" si="7"/>
        <v>1.5166666666666667E-2</v>
      </c>
    </row>
    <row r="195" spans="1:7" ht="38.25">
      <c r="A195" s="280" t="s">
        <v>657</v>
      </c>
      <c r="B195" s="281" t="s">
        <v>440</v>
      </c>
      <c r="C195" s="282" t="s">
        <v>665</v>
      </c>
      <c r="D195" s="283">
        <v>45.1</v>
      </c>
      <c r="E195" s="284" t="s">
        <v>442</v>
      </c>
      <c r="F195" s="245">
        <f t="shared" si="0"/>
        <v>1200</v>
      </c>
      <c r="G195" s="272">
        <f t="shared" si="7"/>
        <v>3.7583333333333337E-2</v>
      </c>
    </row>
    <row r="196" spans="1:7" ht="25.5">
      <c r="A196" s="280" t="s">
        <v>657</v>
      </c>
      <c r="B196" s="281" t="s">
        <v>440</v>
      </c>
      <c r="C196" s="282" t="s">
        <v>666</v>
      </c>
      <c r="D196" s="283">
        <v>58.94</v>
      </c>
      <c r="E196" s="284" t="s">
        <v>562</v>
      </c>
      <c r="F196" s="245">
        <f t="shared" si="0"/>
        <v>300</v>
      </c>
      <c r="G196" s="272">
        <f t="shared" si="7"/>
        <v>0.19646666666666665</v>
      </c>
    </row>
    <row r="197" spans="1:7" ht="25.5">
      <c r="A197" s="280" t="s">
        <v>657</v>
      </c>
      <c r="B197" s="281" t="s">
        <v>440</v>
      </c>
      <c r="C197" s="282" t="s">
        <v>667</v>
      </c>
      <c r="D197" s="283">
        <v>58.97</v>
      </c>
      <c r="E197" s="284" t="s">
        <v>562</v>
      </c>
      <c r="F197" s="245">
        <f t="shared" si="0"/>
        <v>300</v>
      </c>
      <c r="G197" s="272">
        <f t="shared" si="7"/>
        <v>0.19656666666666667</v>
      </c>
    </row>
    <row r="198" spans="1:7" ht="38.25">
      <c r="A198" s="280" t="s">
        <v>657</v>
      </c>
      <c r="B198" s="281" t="s">
        <v>440</v>
      </c>
      <c r="C198" s="282" t="s">
        <v>563</v>
      </c>
      <c r="D198" s="283">
        <v>4.7</v>
      </c>
      <c r="E198" s="284" t="s">
        <v>557</v>
      </c>
      <c r="F198" s="245">
        <f t="shared" si="0"/>
        <v>2500</v>
      </c>
      <c r="G198" s="272">
        <f t="shared" si="7"/>
        <v>1.8800000000000002E-3</v>
      </c>
    </row>
    <row r="199" spans="1:7" ht="38.25">
      <c r="A199" s="280" t="s">
        <v>657</v>
      </c>
      <c r="B199" s="281" t="s">
        <v>440</v>
      </c>
      <c r="C199" s="282" t="s">
        <v>668</v>
      </c>
      <c r="D199" s="283">
        <v>5.9</v>
      </c>
      <c r="E199" s="284" t="s">
        <v>549</v>
      </c>
      <c r="F199" s="245">
        <f t="shared" si="0"/>
        <v>1500</v>
      </c>
      <c r="G199" s="272">
        <f t="shared" si="7"/>
        <v>3.9333333333333338E-3</v>
      </c>
    </row>
    <row r="200" spans="1:7" ht="25.5">
      <c r="A200" s="280" t="s">
        <v>657</v>
      </c>
      <c r="B200" s="281" t="s">
        <v>440</v>
      </c>
      <c r="C200" s="282" t="s">
        <v>669</v>
      </c>
      <c r="D200" s="283">
        <v>4.7</v>
      </c>
      <c r="E200" s="284" t="s">
        <v>557</v>
      </c>
      <c r="F200" s="245">
        <f t="shared" si="0"/>
        <v>2500</v>
      </c>
      <c r="G200" s="272">
        <f t="shared" si="7"/>
        <v>1.8800000000000002E-3</v>
      </c>
    </row>
    <row r="201" spans="1:7" ht="12.75">
      <c r="A201" s="280" t="s">
        <v>657</v>
      </c>
      <c r="B201" s="281" t="s">
        <v>440</v>
      </c>
      <c r="C201" s="282" t="s">
        <v>567</v>
      </c>
      <c r="D201" s="283">
        <v>18.399999999999999</v>
      </c>
      <c r="E201" s="284" t="s">
        <v>557</v>
      </c>
      <c r="F201" s="245">
        <f t="shared" si="0"/>
        <v>2500</v>
      </c>
      <c r="G201" s="272">
        <f t="shared" si="7"/>
        <v>7.3599999999999994E-3</v>
      </c>
    </row>
    <row r="202" spans="1:7" ht="51">
      <c r="A202" s="280" t="s">
        <v>670</v>
      </c>
      <c r="B202" s="281" t="s">
        <v>440</v>
      </c>
      <c r="C202" s="282" t="s">
        <v>671</v>
      </c>
      <c r="D202" s="283">
        <v>30</v>
      </c>
      <c r="E202" s="284" t="s">
        <v>442</v>
      </c>
      <c r="F202" s="245">
        <f t="shared" si="0"/>
        <v>1200</v>
      </c>
      <c r="G202" s="272">
        <f t="shared" si="7"/>
        <v>2.5000000000000001E-2</v>
      </c>
    </row>
    <row r="203" spans="1:7" ht="63.75">
      <c r="A203" s="280" t="s">
        <v>670</v>
      </c>
      <c r="B203" s="281" t="s">
        <v>440</v>
      </c>
      <c r="C203" s="282" t="s">
        <v>672</v>
      </c>
      <c r="D203" s="283">
        <v>30</v>
      </c>
      <c r="E203" s="284" t="s">
        <v>442</v>
      </c>
      <c r="F203" s="245">
        <f t="shared" si="0"/>
        <v>1200</v>
      </c>
      <c r="G203" s="272">
        <f t="shared" si="7"/>
        <v>2.5000000000000001E-2</v>
      </c>
    </row>
    <row r="204" spans="1:7" ht="12.75">
      <c r="A204" s="736" t="s">
        <v>14</v>
      </c>
      <c r="B204" s="720"/>
      <c r="C204" s="721"/>
      <c r="D204" s="340">
        <f>SUM(D4:D203)</f>
        <v>7803.8700000000053</v>
      </c>
      <c r="E204" s="341"/>
      <c r="F204" s="341"/>
      <c r="G204" s="342">
        <f>SUM(G4:G203)</f>
        <v>7.0052813333333388</v>
      </c>
    </row>
  </sheetData>
  <mergeCells count="42">
    <mergeCell ref="O11:T11"/>
    <mergeCell ref="O12:T12"/>
    <mergeCell ref="O19:S19"/>
    <mergeCell ref="O20:S20"/>
    <mergeCell ref="O24:T24"/>
    <mergeCell ref="A1:G1"/>
    <mergeCell ref="I1:M1"/>
    <mergeCell ref="O1:T1"/>
    <mergeCell ref="A2:G2"/>
    <mergeCell ref="I2:M2"/>
    <mergeCell ref="O2:T2"/>
    <mergeCell ref="S52:S53"/>
    <mergeCell ref="O46:R46"/>
    <mergeCell ref="R25:R27"/>
    <mergeCell ref="L50:T50"/>
    <mergeCell ref="L51:L53"/>
    <mergeCell ref="P25:P27"/>
    <mergeCell ref="S25:S27"/>
    <mergeCell ref="S28:S34"/>
    <mergeCell ref="S35:S40"/>
    <mergeCell ref="S41:S43"/>
    <mergeCell ref="O25:O27"/>
    <mergeCell ref="O28:O34"/>
    <mergeCell ref="O35:O40"/>
    <mergeCell ref="O41:O43"/>
    <mergeCell ref="Q25:Q27"/>
    <mergeCell ref="T52:T53"/>
    <mergeCell ref="T25:T27"/>
    <mergeCell ref="M51:M53"/>
    <mergeCell ref="N51:N53"/>
    <mergeCell ref="A204:C204"/>
    <mergeCell ref="O51:O53"/>
    <mergeCell ref="P51:P53"/>
    <mergeCell ref="L54:L60"/>
    <mergeCell ref="L61:L66"/>
    <mergeCell ref="L67:L69"/>
    <mergeCell ref="L72:N72"/>
    <mergeCell ref="L73:Q73"/>
    <mergeCell ref="Q51:R51"/>
    <mergeCell ref="S51:T51"/>
    <mergeCell ref="Q52:Q53"/>
    <mergeCell ref="R52:R53"/>
  </mergeCells>
  <dataValidations count="3">
    <dataValidation type="list" allowBlank="1" showInputMessage="1" showErrorMessage="1" prompt="IN 05/2017, ANEXO VI-B, ITEM 3.2" sqref="K4:K25" xr:uid="{00000000-0002-0000-0B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203" xr:uid="{00000000-0002-0000-0B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D4:D203" xr:uid="{00000000-0002-0000-0B00-000002000000}">
      <formula1>0</formula1>
    </dataValidation>
  </dataValidations>
  <pageMargins left="0.39370078740157477" right="0.39370078740157477" top="0" bottom="0" header="0" footer="0"/>
  <pageSetup paperSize="9" fitToHeight="0" pageOrder="overThenDown" orientation="portrait"/>
  <headerFooter>
    <oddHeader>&amp;CANEXO II - M - ÁREA CAMPUS GAMA (44h Segunda à Sábado)</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4A853"/>
    <outlinePr summaryBelow="0" summaryRight="0"/>
    <pageSetUpPr fitToPage="1"/>
  </sheetPr>
  <dimension ref="A1:T685"/>
  <sheetViews>
    <sheetView showGridLines="0" topLeftCell="N22" workbookViewId="0">
      <selection activeCell="Q42" sqref="Q42"/>
    </sheetView>
  </sheetViews>
  <sheetFormatPr defaultColWidth="14.42578125" defaultRowHeight="15" customHeight="1"/>
  <cols>
    <col min="1" max="1" width="23.7109375" customWidth="1"/>
    <col min="5" max="5" width="22.140625" customWidth="1"/>
    <col min="6" max="6" width="22.85546875" customWidth="1"/>
    <col min="7" max="7" width="15.5703125" customWidth="1"/>
    <col min="11" max="11" width="54.28515625" customWidth="1"/>
    <col min="12" max="12" width="22.85546875" customWidth="1"/>
    <col min="13" max="13" width="51.42578125" customWidth="1"/>
    <col min="15" max="15" width="37.140625" customWidth="1"/>
    <col min="16" max="16" width="51.42578125" customWidth="1"/>
    <col min="17" max="17" width="16.28515625" customWidth="1"/>
    <col min="18" max="18" width="28.42578125" customWidth="1"/>
    <col min="19" max="19" width="32.85546875" customWidth="1"/>
    <col min="20" max="20" width="36.42578125" customWidth="1"/>
    <col min="21" max="21" width="5.42578125" customWidth="1"/>
  </cols>
  <sheetData>
    <row r="1" spans="1:20">
      <c r="A1" s="755" t="s">
        <v>46</v>
      </c>
      <c r="B1" s="741"/>
      <c r="C1" s="741"/>
      <c r="D1" s="741"/>
      <c r="E1" s="741"/>
      <c r="F1" s="741"/>
      <c r="G1" s="742"/>
      <c r="I1" s="739" t="s">
        <v>46</v>
      </c>
      <c r="J1" s="519"/>
      <c r="K1" s="519"/>
      <c r="L1" s="519"/>
      <c r="M1" s="519"/>
      <c r="O1" s="740" t="s">
        <v>46</v>
      </c>
      <c r="P1" s="741"/>
      <c r="Q1" s="741"/>
      <c r="R1" s="741"/>
      <c r="S1" s="741"/>
      <c r="T1" s="742"/>
    </row>
    <row r="2" spans="1:20">
      <c r="A2" s="756" t="s">
        <v>52</v>
      </c>
      <c r="B2" s="523"/>
      <c r="C2" s="523"/>
      <c r="D2" s="523"/>
      <c r="E2" s="523"/>
      <c r="F2" s="523"/>
      <c r="G2" s="747"/>
      <c r="I2" s="745" t="s">
        <v>53</v>
      </c>
      <c r="J2" s="523"/>
      <c r="K2" s="523"/>
      <c r="L2" s="523"/>
      <c r="M2" s="524"/>
      <c r="O2" s="746" t="s">
        <v>54</v>
      </c>
      <c r="P2" s="523"/>
      <c r="Q2" s="523"/>
      <c r="R2" s="523"/>
      <c r="S2" s="523"/>
      <c r="T2" s="747"/>
    </row>
    <row r="3" spans="1:20" ht="30">
      <c r="A3" s="343" t="s">
        <v>426</v>
      </c>
      <c r="B3" s="257" t="s">
        <v>427</v>
      </c>
      <c r="C3" s="257" t="s">
        <v>428</v>
      </c>
      <c r="D3" s="257" t="s">
        <v>429</v>
      </c>
      <c r="E3" s="257" t="s">
        <v>430</v>
      </c>
      <c r="F3" s="257" t="s">
        <v>431</v>
      </c>
      <c r="G3" s="344" t="s">
        <v>432</v>
      </c>
      <c r="I3" s="259" t="s">
        <v>433</v>
      </c>
      <c r="J3" s="260" t="s">
        <v>429</v>
      </c>
      <c r="K3" s="345" t="s">
        <v>430</v>
      </c>
      <c r="L3" s="346" t="s">
        <v>431</v>
      </c>
      <c r="M3" s="347" t="s">
        <v>432</v>
      </c>
      <c r="O3" s="263" t="s">
        <v>2</v>
      </c>
      <c r="P3" s="264" t="s">
        <v>434</v>
      </c>
      <c r="Q3" s="264" t="s">
        <v>435</v>
      </c>
      <c r="R3" s="265" t="s">
        <v>436</v>
      </c>
      <c r="S3" s="265" t="s">
        <v>437</v>
      </c>
      <c r="T3" s="266" t="s">
        <v>438</v>
      </c>
    </row>
    <row r="4" spans="1:20" ht="25.5">
      <c r="A4" s="348" t="s">
        <v>673</v>
      </c>
      <c r="B4" s="349" t="s">
        <v>674</v>
      </c>
      <c r="C4" s="349" t="s">
        <v>673</v>
      </c>
      <c r="D4" s="350">
        <v>511.42</v>
      </c>
      <c r="E4" s="299" t="s">
        <v>557</v>
      </c>
      <c r="F4" s="245">
        <f t="shared" ref="F4:F34" si="0">IF(E4="Pisos acarpetados",1200,IF(E4="Pisos frios",1200,IF(E4="Laboratórios",450,IF(E4="Almoxarifados/galpões",2500,IF(E4="Oficinas",1800,IF(E4="Áreas com espaços livres - saguão hall e salão",1500,IF(E4="Banheiros",300,0)))))))</f>
        <v>2500</v>
      </c>
      <c r="G4" s="279">
        <f t="shared" ref="G4:G34" si="1">D4/F4</f>
        <v>0.204568</v>
      </c>
      <c r="I4" s="351" t="s">
        <v>675</v>
      </c>
      <c r="J4" s="352">
        <v>6012</v>
      </c>
      <c r="K4" s="299" t="s">
        <v>444</v>
      </c>
      <c r="L4" s="243">
        <f>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9000</v>
      </c>
      <c r="M4" s="243">
        <f>J4/L4</f>
        <v>0.66800000000000004</v>
      </c>
      <c r="O4" s="276" t="s">
        <v>445</v>
      </c>
      <c r="P4" s="277">
        <v>305</v>
      </c>
      <c r="Q4" s="245">
        <v>380</v>
      </c>
      <c r="R4" s="245">
        <v>8</v>
      </c>
      <c r="S4" s="278">
        <v>1132.5999999999999</v>
      </c>
      <c r="T4" s="279">
        <f>(P4*R4)/(Q4*S4)</f>
        <v>5.669303047482737E-3</v>
      </c>
    </row>
    <row r="5" spans="1:20" ht="30">
      <c r="A5" s="348" t="s">
        <v>673</v>
      </c>
      <c r="B5" s="349" t="s">
        <v>674</v>
      </c>
      <c r="C5" s="349" t="s">
        <v>676</v>
      </c>
      <c r="D5" s="350">
        <v>20.100000000000001</v>
      </c>
      <c r="E5" s="299" t="s">
        <v>442</v>
      </c>
      <c r="F5" s="245">
        <f t="shared" si="0"/>
        <v>1200</v>
      </c>
      <c r="G5" s="279">
        <f t="shared" si="1"/>
        <v>1.6750000000000001E-2</v>
      </c>
      <c r="I5" s="353" t="s">
        <v>14</v>
      </c>
      <c r="J5" s="354">
        <f>J4</f>
        <v>6012</v>
      </c>
      <c r="K5" s="355"/>
      <c r="L5" s="355"/>
      <c r="M5" s="355">
        <f>M4</f>
        <v>0.66800000000000004</v>
      </c>
      <c r="O5" s="263" t="s">
        <v>2</v>
      </c>
      <c r="P5" s="264" t="s">
        <v>434</v>
      </c>
      <c r="Q5" s="264" t="s">
        <v>435</v>
      </c>
      <c r="R5" s="288" t="s">
        <v>448</v>
      </c>
      <c r="S5" s="288" t="s">
        <v>449</v>
      </c>
      <c r="T5" s="266" t="s">
        <v>438</v>
      </c>
    </row>
    <row r="6" spans="1:20" ht="25.5">
      <c r="A6" s="348" t="s">
        <v>547</v>
      </c>
      <c r="B6" s="349" t="s">
        <v>674</v>
      </c>
      <c r="C6" s="349" t="s">
        <v>677</v>
      </c>
      <c r="D6" s="350">
        <v>315</v>
      </c>
      <c r="E6" s="299" t="s">
        <v>549</v>
      </c>
      <c r="F6" s="245">
        <f t="shared" si="0"/>
        <v>1500</v>
      </c>
      <c r="G6" s="279">
        <f t="shared" si="1"/>
        <v>0.21</v>
      </c>
      <c r="I6" s="314"/>
      <c r="J6" s="295"/>
      <c r="K6" s="294"/>
      <c r="L6" s="296"/>
      <c r="M6" s="296"/>
      <c r="O6" s="276" t="s">
        <v>452</v>
      </c>
      <c r="P6" s="277">
        <v>305</v>
      </c>
      <c r="Q6" s="245">
        <v>380</v>
      </c>
      <c r="R6" s="245">
        <v>16</v>
      </c>
      <c r="S6" s="245">
        <v>188.76</v>
      </c>
      <c r="T6" s="279">
        <f>(P6*R6)/(Q6*S6)</f>
        <v>6.8034039325905349E-2</v>
      </c>
    </row>
    <row r="7" spans="1:20" ht="12.75">
      <c r="A7" s="348" t="s">
        <v>547</v>
      </c>
      <c r="B7" s="349" t="s">
        <v>674</v>
      </c>
      <c r="C7" s="349" t="s">
        <v>562</v>
      </c>
      <c r="D7" s="350">
        <v>38</v>
      </c>
      <c r="E7" s="299" t="s">
        <v>562</v>
      </c>
      <c r="F7" s="245">
        <f t="shared" si="0"/>
        <v>300</v>
      </c>
      <c r="G7" s="279">
        <f t="shared" si="1"/>
        <v>0.12666666666666668</v>
      </c>
      <c r="I7" s="314"/>
      <c r="J7" s="295"/>
      <c r="K7" s="294"/>
      <c r="L7" s="296"/>
      <c r="M7" s="296"/>
      <c r="O7" s="356" t="s">
        <v>14</v>
      </c>
      <c r="P7" s="357">
        <f>P4+P6</f>
        <v>610</v>
      </c>
      <c r="Q7" s="357"/>
      <c r="R7" s="357"/>
      <c r="S7" s="357"/>
      <c r="T7" s="358">
        <f>T6+T4</f>
        <v>7.3703342373388089E-2</v>
      </c>
    </row>
    <row r="8" spans="1:20" ht="12.75">
      <c r="A8" s="348" t="s">
        <v>547</v>
      </c>
      <c r="B8" s="349" t="s">
        <v>486</v>
      </c>
      <c r="C8" s="349" t="s">
        <v>678</v>
      </c>
      <c r="D8" s="359">
        <v>936.37</v>
      </c>
      <c r="E8" s="299" t="s">
        <v>442</v>
      </c>
      <c r="F8" s="245">
        <f t="shared" si="0"/>
        <v>1200</v>
      </c>
      <c r="G8" s="279">
        <f t="shared" si="1"/>
        <v>0.78030833333333338</v>
      </c>
      <c r="I8" s="314"/>
      <c r="J8" s="295"/>
      <c r="K8" s="294"/>
      <c r="L8" s="296"/>
      <c r="M8" s="296"/>
      <c r="O8" s="294"/>
      <c r="Q8" s="295"/>
      <c r="R8" s="295"/>
      <c r="S8" s="295"/>
      <c r="T8" s="296"/>
    </row>
    <row r="9" spans="1:20" ht="12.75">
      <c r="A9" s="348" t="s">
        <v>547</v>
      </c>
      <c r="B9" s="349" t="s">
        <v>486</v>
      </c>
      <c r="C9" s="349" t="s">
        <v>562</v>
      </c>
      <c r="D9" s="350">
        <v>38</v>
      </c>
      <c r="E9" s="299" t="s">
        <v>562</v>
      </c>
      <c r="F9" s="245">
        <f t="shared" si="0"/>
        <v>300</v>
      </c>
      <c r="G9" s="279">
        <f t="shared" si="1"/>
        <v>0.12666666666666668</v>
      </c>
      <c r="I9" s="314"/>
      <c r="J9" s="295"/>
      <c r="K9" s="294"/>
      <c r="L9" s="296"/>
      <c r="M9" s="296"/>
      <c r="O9" s="294"/>
      <c r="Q9" s="295"/>
      <c r="R9" s="295"/>
      <c r="S9" s="295"/>
      <c r="T9" s="296"/>
    </row>
    <row r="10" spans="1:20">
      <c r="A10" s="348" t="s">
        <v>679</v>
      </c>
      <c r="B10" s="349" t="s">
        <v>674</v>
      </c>
      <c r="C10" s="349" t="s">
        <v>680</v>
      </c>
      <c r="D10" s="350">
        <v>998.75</v>
      </c>
      <c r="E10" s="299" t="s">
        <v>442</v>
      </c>
      <c r="F10" s="245">
        <f t="shared" si="0"/>
        <v>1200</v>
      </c>
      <c r="G10" s="279">
        <f t="shared" si="1"/>
        <v>0.83229166666666665</v>
      </c>
      <c r="I10" s="314"/>
      <c r="J10" s="315"/>
      <c r="K10" s="294"/>
      <c r="L10" s="296"/>
      <c r="M10" s="296"/>
      <c r="O10" s="740" t="s">
        <v>46</v>
      </c>
      <c r="P10" s="741"/>
      <c r="Q10" s="741"/>
      <c r="R10" s="741"/>
      <c r="S10" s="741"/>
      <c r="T10" s="742"/>
    </row>
    <row r="11" spans="1:20">
      <c r="A11" s="348" t="s">
        <v>679</v>
      </c>
      <c r="B11" s="349" t="s">
        <v>486</v>
      </c>
      <c r="C11" s="349" t="s">
        <v>681</v>
      </c>
      <c r="D11" s="350">
        <v>998.75</v>
      </c>
      <c r="E11" s="299" t="s">
        <v>442</v>
      </c>
      <c r="F11" s="245">
        <f t="shared" si="0"/>
        <v>1200</v>
      </c>
      <c r="G11" s="279">
        <f t="shared" si="1"/>
        <v>0.83229166666666665</v>
      </c>
      <c r="I11" s="314"/>
      <c r="J11" s="295"/>
      <c r="K11" s="294"/>
      <c r="L11" s="296"/>
      <c r="M11" s="296"/>
      <c r="O11" s="746" t="s">
        <v>55</v>
      </c>
      <c r="P11" s="523"/>
      <c r="Q11" s="523"/>
      <c r="R11" s="523"/>
      <c r="S11" s="523"/>
      <c r="T11" s="747"/>
    </row>
    <row r="12" spans="1:20" ht="30">
      <c r="A12" s="348" t="s">
        <v>682</v>
      </c>
      <c r="B12" s="349" t="s">
        <v>674</v>
      </c>
      <c r="C12" s="349" t="s">
        <v>682</v>
      </c>
      <c r="D12" s="350">
        <v>872.92</v>
      </c>
      <c r="E12" s="299" t="s">
        <v>442</v>
      </c>
      <c r="F12" s="245">
        <f t="shared" si="0"/>
        <v>1200</v>
      </c>
      <c r="G12" s="279">
        <f t="shared" si="1"/>
        <v>0.72743333333333327</v>
      </c>
      <c r="I12" s="314"/>
      <c r="J12" s="295"/>
      <c r="K12" s="294"/>
      <c r="L12" s="296"/>
      <c r="M12" s="296"/>
      <c r="O12" s="263" t="s">
        <v>2</v>
      </c>
      <c r="P12" s="264" t="s">
        <v>434</v>
      </c>
      <c r="Q12" s="264" t="s">
        <v>435</v>
      </c>
      <c r="R12" s="265" t="s">
        <v>436</v>
      </c>
      <c r="S12" s="265" t="s">
        <v>437</v>
      </c>
      <c r="T12" s="266" t="s">
        <v>468</v>
      </c>
    </row>
    <row r="13" spans="1:20" ht="12.75">
      <c r="A13" s="348" t="s">
        <v>683</v>
      </c>
      <c r="B13" s="349" t="s">
        <v>674</v>
      </c>
      <c r="C13" s="360" t="s">
        <v>684</v>
      </c>
      <c r="D13" s="350">
        <v>890</v>
      </c>
      <c r="E13" s="299" t="s">
        <v>442</v>
      </c>
      <c r="F13" s="245">
        <f t="shared" si="0"/>
        <v>1200</v>
      </c>
      <c r="G13" s="279">
        <f t="shared" si="1"/>
        <v>0.7416666666666667</v>
      </c>
      <c r="I13" s="314"/>
      <c r="J13" s="295"/>
      <c r="K13" s="294"/>
      <c r="L13" s="296"/>
      <c r="M13" s="296"/>
      <c r="O13" s="361" t="s">
        <v>43</v>
      </c>
      <c r="P13" s="277">
        <v>0</v>
      </c>
      <c r="Q13" s="245">
        <v>160</v>
      </c>
      <c r="R13" s="245">
        <v>8</v>
      </c>
      <c r="S13" s="278">
        <v>1132.5999999999999</v>
      </c>
      <c r="T13" s="279">
        <f t="shared" ref="T13:T14" si="2">(P13*R13)/(Q13*S13)</f>
        <v>0</v>
      </c>
    </row>
    <row r="14" spans="1:20" ht="25.5">
      <c r="A14" s="348" t="s">
        <v>685</v>
      </c>
      <c r="B14" s="349" t="s">
        <v>674</v>
      </c>
      <c r="C14" s="349" t="s">
        <v>686</v>
      </c>
      <c r="D14" s="350">
        <v>829.44</v>
      </c>
      <c r="E14" s="299" t="s">
        <v>442</v>
      </c>
      <c r="F14" s="245">
        <f t="shared" si="0"/>
        <v>1200</v>
      </c>
      <c r="G14" s="279">
        <f t="shared" si="1"/>
        <v>0.69120000000000004</v>
      </c>
      <c r="I14" s="314"/>
      <c r="J14" s="295"/>
      <c r="K14" s="294"/>
      <c r="L14" s="296"/>
      <c r="M14" s="296"/>
      <c r="O14" s="276" t="s">
        <v>473</v>
      </c>
      <c r="P14" s="277">
        <v>0</v>
      </c>
      <c r="Q14" s="245">
        <v>160</v>
      </c>
      <c r="R14" s="245">
        <v>8</v>
      </c>
      <c r="S14" s="278">
        <v>1132.5999999999999</v>
      </c>
      <c r="T14" s="279">
        <f t="shared" si="2"/>
        <v>0</v>
      </c>
    </row>
    <row r="15" spans="1:20" ht="12.75">
      <c r="A15" s="348" t="s">
        <v>687</v>
      </c>
      <c r="B15" s="349" t="s">
        <v>674</v>
      </c>
      <c r="C15" s="349" t="s">
        <v>688</v>
      </c>
      <c r="D15" s="350">
        <v>600.28</v>
      </c>
      <c r="E15" s="299" t="s">
        <v>442</v>
      </c>
      <c r="F15" s="245">
        <f t="shared" si="0"/>
        <v>1200</v>
      </c>
      <c r="G15" s="279">
        <f t="shared" si="1"/>
        <v>0.50023333333333331</v>
      </c>
      <c r="I15" s="314"/>
      <c r="J15" s="295"/>
      <c r="K15" s="294"/>
      <c r="L15" s="296"/>
      <c r="M15" s="296"/>
      <c r="O15" s="290" t="s">
        <v>14</v>
      </c>
      <c r="P15" s="292">
        <f>P13+P14</f>
        <v>0</v>
      </c>
      <c r="Q15" s="292"/>
      <c r="R15" s="292"/>
      <c r="S15" s="292"/>
      <c r="T15" s="293">
        <f>T13+T14</f>
        <v>0</v>
      </c>
    </row>
    <row r="16" spans="1:20" ht="12.75">
      <c r="A16" s="348" t="s">
        <v>679</v>
      </c>
      <c r="B16" s="349" t="s">
        <v>674</v>
      </c>
      <c r="C16" s="349" t="s">
        <v>562</v>
      </c>
      <c r="D16" s="350">
        <v>38</v>
      </c>
      <c r="E16" s="299" t="s">
        <v>562</v>
      </c>
      <c r="F16" s="245">
        <f t="shared" si="0"/>
        <v>300</v>
      </c>
      <c r="G16" s="279">
        <f t="shared" si="1"/>
        <v>0.12666666666666668</v>
      </c>
      <c r="I16" s="314"/>
      <c r="J16" s="295"/>
      <c r="K16" s="294"/>
      <c r="L16" s="296"/>
      <c r="M16" s="296"/>
    </row>
    <row r="17" spans="1:20">
      <c r="A17" s="348" t="s">
        <v>679</v>
      </c>
      <c r="B17" s="349" t="s">
        <v>486</v>
      </c>
      <c r="C17" s="349" t="s">
        <v>562</v>
      </c>
      <c r="D17" s="350">
        <v>38</v>
      </c>
      <c r="E17" s="299" t="s">
        <v>562</v>
      </c>
      <c r="F17" s="245">
        <f t="shared" si="0"/>
        <v>300</v>
      </c>
      <c r="G17" s="279">
        <f t="shared" si="1"/>
        <v>0.12666666666666668</v>
      </c>
      <c r="I17" s="314"/>
      <c r="J17" s="315"/>
      <c r="K17" s="294"/>
      <c r="L17" s="296"/>
      <c r="M17" s="296"/>
      <c r="T17" s="300"/>
    </row>
    <row r="18" spans="1:20">
      <c r="A18" s="348" t="s">
        <v>682</v>
      </c>
      <c r="B18" s="349" t="s">
        <v>674</v>
      </c>
      <c r="C18" s="349" t="s">
        <v>562</v>
      </c>
      <c r="D18" s="350">
        <v>20</v>
      </c>
      <c r="E18" s="299" t="s">
        <v>562</v>
      </c>
      <c r="F18" s="245">
        <f t="shared" si="0"/>
        <v>300</v>
      </c>
      <c r="G18" s="279">
        <f t="shared" si="1"/>
        <v>6.6666666666666666E-2</v>
      </c>
      <c r="I18" s="314"/>
      <c r="J18" s="315"/>
      <c r="K18" s="294"/>
      <c r="L18" s="296"/>
      <c r="M18" s="296"/>
      <c r="O18" s="722" t="s">
        <v>46</v>
      </c>
      <c r="P18" s="723"/>
      <c r="Q18" s="723"/>
      <c r="R18" s="723"/>
      <c r="S18" s="724"/>
      <c r="T18" s="301"/>
    </row>
    <row r="19" spans="1:20" ht="12.75">
      <c r="A19" s="348" t="s">
        <v>685</v>
      </c>
      <c r="B19" s="349" t="s">
        <v>674</v>
      </c>
      <c r="C19" s="349" t="s">
        <v>562</v>
      </c>
      <c r="D19" s="350">
        <v>38</v>
      </c>
      <c r="E19" s="299" t="s">
        <v>562</v>
      </c>
      <c r="F19" s="245">
        <f t="shared" si="0"/>
        <v>300</v>
      </c>
      <c r="G19" s="279">
        <f t="shared" si="1"/>
        <v>0.12666666666666668</v>
      </c>
      <c r="I19" s="314"/>
      <c r="J19" s="315"/>
      <c r="K19" s="294"/>
      <c r="L19" s="296"/>
      <c r="M19" s="296"/>
      <c r="O19" s="750" t="s">
        <v>56</v>
      </c>
      <c r="P19" s="523"/>
      <c r="Q19" s="523"/>
      <c r="R19" s="523"/>
      <c r="S19" s="744"/>
      <c r="T19" s="302"/>
    </row>
    <row r="20" spans="1:20" ht="12.75">
      <c r="A20" s="348" t="s">
        <v>687</v>
      </c>
      <c r="B20" s="349" t="s">
        <v>674</v>
      </c>
      <c r="C20" s="349" t="s">
        <v>562</v>
      </c>
      <c r="D20" s="350">
        <v>16</v>
      </c>
      <c r="E20" s="299" t="s">
        <v>562</v>
      </c>
      <c r="F20" s="245">
        <f t="shared" si="0"/>
        <v>300</v>
      </c>
      <c r="G20" s="279">
        <f t="shared" si="1"/>
        <v>5.3333333333333337E-2</v>
      </c>
      <c r="I20" s="314"/>
      <c r="J20" s="315"/>
      <c r="K20" s="294"/>
      <c r="L20" s="296"/>
      <c r="M20" s="296"/>
      <c r="O20" s="303" t="s">
        <v>433</v>
      </c>
      <c r="P20" s="304" t="s">
        <v>429</v>
      </c>
      <c r="Q20" s="257" t="s">
        <v>430</v>
      </c>
      <c r="R20" s="257" t="s">
        <v>431</v>
      </c>
      <c r="S20" s="258" t="s">
        <v>432</v>
      </c>
      <c r="T20" s="65"/>
    </row>
    <row r="21" spans="1:20" ht="25.5">
      <c r="A21" s="362" t="s">
        <v>689</v>
      </c>
      <c r="B21" s="349" t="s">
        <v>674</v>
      </c>
      <c r="C21" s="349" t="s">
        <v>690</v>
      </c>
      <c r="D21" s="350">
        <v>600</v>
      </c>
      <c r="E21" s="299" t="s">
        <v>557</v>
      </c>
      <c r="F21" s="245">
        <f t="shared" si="0"/>
        <v>2500</v>
      </c>
      <c r="G21" s="279">
        <f t="shared" si="1"/>
        <v>0.24</v>
      </c>
      <c r="I21" s="314"/>
      <c r="J21" s="315"/>
      <c r="K21" s="294"/>
      <c r="L21" s="296"/>
      <c r="M21" s="296"/>
      <c r="O21" s="305"/>
      <c r="P21" s="306">
        <v>0</v>
      </c>
      <c r="Q21" s="307" t="s">
        <v>44</v>
      </c>
      <c r="R21" s="78">
        <v>450</v>
      </c>
      <c r="S21" s="308">
        <f>P21/R21</f>
        <v>0</v>
      </c>
    </row>
    <row r="22" spans="1:20" ht="12.75">
      <c r="A22" s="348" t="s">
        <v>691</v>
      </c>
      <c r="B22" s="349" t="s">
        <v>674</v>
      </c>
      <c r="C22" s="349" t="s">
        <v>692</v>
      </c>
      <c r="D22" s="350">
        <v>268</v>
      </c>
      <c r="E22" s="299" t="s">
        <v>442</v>
      </c>
      <c r="F22" s="245">
        <f t="shared" si="0"/>
        <v>1200</v>
      </c>
      <c r="G22" s="279">
        <f t="shared" si="1"/>
        <v>0.22333333333333333</v>
      </c>
      <c r="I22" s="314"/>
      <c r="J22" s="315"/>
      <c r="K22" s="294"/>
      <c r="L22" s="296"/>
      <c r="M22" s="296"/>
    </row>
    <row r="23" spans="1:20" ht="12.75">
      <c r="A23" s="348" t="s">
        <v>693</v>
      </c>
      <c r="B23" s="349" t="s">
        <v>674</v>
      </c>
      <c r="C23" s="349" t="s">
        <v>562</v>
      </c>
      <c r="D23" s="350">
        <v>12</v>
      </c>
      <c r="E23" s="299" t="s">
        <v>562</v>
      </c>
      <c r="F23" s="245">
        <f t="shared" si="0"/>
        <v>300</v>
      </c>
      <c r="G23" s="279">
        <f t="shared" si="1"/>
        <v>0.04</v>
      </c>
      <c r="I23" s="314"/>
      <c r="J23" s="315"/>
      <c r="K23" s="294"/>
      <c r="L23" s="296"/>
      <c r="M23" s="296"/>
    </row>
    <row r="24" spans="1:20" ht="12.75">
      <c r="A24" s="348" t="s">
        <v>694</v>
      </c>
      <c r="B24" s="349" t="s">
        <v>674</v>
      </c>
      <c r="C24" s="349" t="s">
        <v>695</v>
      </c>
      <c r="D24" s="350">
        <v>268.60000000000002</v>
      </c>
      <c r="E24" s="299" t="s">
        <v>442</v>
      </c>
      <c r="F24" s="245">
        <f t="shared" si="0"/>
        <v>1200</v>
      </c>
      <c r="G24" s="279">
        <f t="shared" si="1"/>
        <v>0.22383333333333336</v>
      </c>
      <c r="I24" s="314"/>
      <c r="J24" s="315"/>
      <c r="K24" s="294"/>
      <c r="L24" s="296"/>
      <c r="M24" s="296"/>
      <c r="O24" s="722" t="s">
        <v>46</v>
      </c>
      <c r="P24" s="723"/>
      <c r="Q24" s="723"/>
      <c r="R24" s="723"/>
      <c r="S24" s="723"/>
      <c r="T24" s="724"/>
    </row>
    <row r="25" spans="1:20" ht="12.75">
      <c r="A25" s="363" t="s">
        <v>696</v>
      </c>
      <c r="B25" s="364" t="s">
        <v>674</v>
      </c>
      <c r="C25" s="364" t="s">
        <v>697</v>
      </c>
      <c r="D25" s="365">
        <v>185.21</v>
      </c>
      <c r="E25" s="366" t="s">
        <v>442</v>
      </c>
      <c r="F25" s="245">
        <f t="shared" si="0"/>
        <v>1200</v>
      </c>
      <c r="G25" s="279">
        <f t="shared" si="1"/>
        <v>0.15434166666666668</v>
      </c>
      <c r="I25" s="314"/>
      <c r="J25" s="315"/>
      <c r="K25" s="294"/>
      <c r="L25" s="296"/>
      <c r="M25" s="296"/>
      <c r="O25" s="730" t="s">
        <v>16</v>
      </c>
      <c r="P25" s="725" t="s">
        <v>2</v>
      </c>
      <c r="Q25" s="751" t="s">
        <v>423</v>
      </c>
      <c r="R25" s="727" t="s">
        <v>17</v>
      </c>
      <c r="S25" s="751" t="s">
        <v>20</v>
      </c>
      <c r="T25" s="734" t="s">
        <v>21</v>
      </c>
    </row>
    <row r="26" spans="1:20" ht="25.5">
      <c r="A26" s="348" t="s">
        <v>698</v>
      </c>
      <c r="B26" s="349" t="s">
        <v>674</v>
      </c>
      <c r="C26" s="349" t="s">
        <v>699</v>
      </c>
      <c r="D26" s="350">
        <v>100.4</v>
      </c>
      <c r="E26" s="299" t="s">
        <v>549</v>
      </c>
      <c r="F26" s="245">
        <f t="shared" si="0"/>
        <v>1500</v>
      </c>
      <c r="G26" s="279">
        <f t="shared" si="1"/>
        <v>6.6933333333333331E-2</v>
      </c>
      <c r="I26" s="314"/>
      <c r="J26" s="315"/>
      <c r="K26" s="294"/>
      <c r="L26" s="296"/>
      <c r="M26" s="296"/>
      <c r="O26" s="653"/>
      <c r="P26" s="526"/>
      <c r="Q26" s="603"/>
      <c r="R26" s="526"/>
      <c r="S26" s="603"/>
      <c r="T26" s="656"/>
    </row>
    <row r="27" spans="1:20" ht="38.25">
      <c r="A27" s="348" t="s">
        <v>700</v>
      </c>
      <c r="B27" s="349" t="s">
        <v>674</v>
      </c>
      <c r="C27" s="349" t="s">
        <v>701</v>
      </c>
      <c r="D27" s="350">
        <v>100</v>
      </c>
      <c r="E27" s="299" t="s">
        <v>557</v>
      </c>
      <c r="F27" s="367">
        <f t="shared" si="0"/>
        <v>2500</v>
      </c>
      <c r="G27" s="368">
        <f t="shared" si="1"/>
        <v>0.04</v>
      </c>
      <c r="I27" s="314"/>
      <c r="J27" s="315"/>
      <c r="K27" s="294"/>
      <c r="L27" s="296"/>
      <c r="M27" s="296"/>
      <c r="O27" s="621"/>
      <c r="P27" s="527"/>
      <c r="Q27" s="520"/>
      <c r="R27" s="527"/>
      <c r="S27" s="520"/>
      <c r="T27" s="624"/>
    </row>
    <row r="28" spans="1:20" ht="38.25">
      <c r="A28" s="348" t="s">
        <v>702</v>
      </c>
      <c r="B28" s="349" t="s">
        <v>674</v>
      </c>
      <c r="C28" s="349" t="s">
        <v>701</v>
      </c>
      <c r="D28" s="350">
        <v>100</v>
      </c>
      <c r="E28" s="299" t="s">
        <v>557</v>
      </c>
      <c r="F28" s="367">
        <f t="shared" si="0"/>
        <v>2500</v>
      </c>
      <c r="G28" s="368">
        <f t="shared" si="1"/>
        <v>0.04</v>
      </c>
      <c r="I28" s="314"/>
      <c r="J28" s="315"/>
      <c r="K28" s="294"/>
      <c r="L28" s="296"/>
      <c r="M28" s="296"/>
      <c r="O28" s="731" t="s">
        <v>24</v>
      </c>
      <c r="P28" s="239" t="s">
        <v>498</v>
      </c>
      <c r="Q28" s="240">
        <f>SUMIF(E4:E685,"Pisos acarpetados",D4:D685)</f>
        <v>0</v>
      </c>
      <c r="R28" s="241">
        <v>1200</v>
      </c>
      <c r="S28" s="752">
        <f>SUM(Q28:Q34)</f>
        <v>9485.24</v>
      </c>
      <c r="T28" s="316">
        <f t="shared" ref="T28:T40" si="3">Q28/R28</f>
        <v>0</v>
      </c>
    </row>
    <row r="29" spans="1:20" ht="38.25">
      <c r="A29" s="348" t="s">
        <v>703</v>
      </c>
      <c r="B29" s="349" t="s">
        <v>674</v>
      </c>
      <c r="C29" s="349" t="s">
        <v>701</v>
      </c>
      <c r="D29" s="350">
        <v>100</v>
      </c>
      <c r="E29" s="299" t="s">
        <v>557</v>
      </c>
      <c r="F29" s="367">
        <f t="shared" si="0"/>
        <v>2500</v>
      </c>
      <c r="G29" s="368">
        <f t="shared" si="1"/>
        <v>0.04</v>
      </c>
      <c r="I29" s="314"/>
      <c r="J29" s="315"/>
      <c r="K29" s="294"/>
      <c r="L29" s="296"/>
      <c r="M29" s="296"/>
      <c r="O29" s="653"/>
      <c r="P29" s="22" t="s">
        <v>26</v>
      </c>
      <c r="Q29" s="240">
        <f>SUMIF(E4:E685,"Pisos frios",D4:D685)</f>
        <v>7220.42</v>
      </c>
      <c r="R29" s="23">
        <v>1200</v>
      </c>
      <c r="S29" s="526"/>
      <c r="T29" s="316">
        <f t="shared" si="3"/>
        <v>6.0170166666666667</v>
      </c>
    </row>
    <row r="30" spans="1:20" ht="38.25">
      <c r="A30" s="348" t="s">
        <v>704</v>
      </c>
      <c r="B30" s="349" t="s">
        <v>674</v>
      </c>
      <c r="C30" s="349" t="s">
        <v>701</v>
      </c>
      <c r="D30" s="350">
        <v>100</v>
      </c>
      <c r="E30" s="299" t="s">
        <v>557</v>
      </c>
      <c r="F30" s="367">
        <f t="shared" si="0"/>
        <v>2500</v>
      </c>
      <c r="G30" s="368">
        <f t="shared" si="1"/>
        <v>0.04</v>
      </c>
      <c r="I30" s="314"/>
      <c r="J30" s="315"/>
      <c r="K30" s="294"/>
      <c r="L30" s="296"/>
      <c r="M30" s="296"/>
      <c r="O30" s="653"/>
      <c r="P30" s="22" t="s">
        <v>27</v>
      </c>
      <c r="Q30" s="240">
        <f>SUMIF(E4:E685,"Laboratórios",D4:D685)</f>
        <v>0</v>
      </c>
      <c r="R30" s="28">
        <v>450</v>
      </c>
      <c r="S30" s="526"/>
      <c r="T30" s="316">
        <f t="shared" si="3"/>
        <v>0</v>
      </c>
    </row>
    <row r="31" spans="1:20" ht="38.25">
      <c r="A31" s="348" t="s">
        <v>705</v>
      </c>
      <c r="B31" s="349" t="s">
        <v>674</v>
      </c>
      <c r="C31" s="349" t="s">
        <v>701</v>
      </c>
      <c r="D31" s="350">
        <v>100</v>
      </c>
      <c r="E31" s="299" t="s">
        <v>557</v>
      </c>
      <c r="F31" s="367">
        <f t="shared" si="0"/>
        <v>2500</v>
      </c>
      <c r="G31" s="368">
        <f t="shared" si="1"/>
        <v>0.04</v>
      </c>
      <c r="I31" s="314"/>
      <c r="J31" s="315"/>
      <c r="K31" s="294"/>
      <c r="L31" s="296"/>
      <c r="M31" s="296"/>
      <c r="O31" s="653"/>
      <c r="P31" s="22" t="s">
        <v>28</v>
      </c>
      <c r="Q31" s="240">
        <f>SUMIF(E4:E685,"Almoxarifados/galpões",D4:D685)</f>
        <v>1611.42</v>
      </c>
      <c r="R31" s="23">
        <v>2500</v>
      </c>
      <c r="S31" s="526"/>
      <c r="T31" s="316">
        <f t="shared" si="3"/>
        <v>0.64456800000000003</v>
      </c>
    </row>
    <row r="32" spans="1:20" ht="12.75">
      <c r="A32" s="363" t="s">
        <v>706</v>
      </c>
      <c r="B32" s="364" t="s">
        <v>674</v>
      </c>
      <c r="C32" s="364" t="s">
        <v>648</v>
      </c>
      <c r="D32" s="365">
        <v>322</v>
      </c>
      <c r="E32" s="366" t="s">
        <v>442</v>
      </c>
      <c r="F32" s="367">
        <f t="shared" si="0"/>
        <v>1200</v>
      </c>
      <c r="G32" s="368">
        <f t="shared" si="1"/>
        <v>0.26833333333333331</v>
      </c>
      <c r="I32" s="314"/>
      <c r="J32" s="315"/>
      <c r="K32" s="294"/>
      <c r="L32" s="296"/>
      <c r="M32" s="296"/>
      <c r="O32" s="653"/>
      <c r="P32" s="22" t="s">
        <v>29</v>
      </c>
      <c r="Q32" s="240">
        <f>SUMIF(E4:E685,"Oficinas",D4:D685)</f>
        <v>0</v>
      </c>
      <c r="R32" s="23">
        <v>1800</v>
      </c>
      <c r="S32" s="526"/>
      <c r="T32" s="316">
        <f t="shared" si="3"/>
        <v>0</v>
      </c>
    </row>
    <row r="33" spans="1:20" ht="25.5">
      <c r="A33" s="348" t="s">
        <v>707</v>
      </c>
      <c r="B33" s="349" t="s">
        <v>674</v>
      </c>
      <c r="C33" s="349" t="s">
        <v>708</v>
      </c>
      <c r="D33" s="350">
        <v>30</v>
      </c>
      <c r="E33" s="299" t="s">
        <v>442</v>
      </c>
      <c r="F33" s="367">
        <f t="shared" si="0"/>
        <v>1200</v>
      </c>
      <c r="G33" s="368">
        <f t="shared" si="1"/>
        <v>2.5000000000000001E-2</v>
      </c>
      <c r="I33" s="314"/>
      <c r="J33" s="315"/>
      <c r="K33" s="294"/>
      <c r="L33" s="296"/>
      <c r="M33" s="296"/>
      <c r="O33" s="653"/>
      <c r="P33" s="22" t="s">
        <v>30</v>
      </c>
      <c r="Q33" s="240">
        <f>SUMIF(E4:E685,"Áreas com espaços livres - saguão hall e salão",D4:D685)</f>
        <v>415.4</v>
      </c>
      <c r="R33" s="23">
        <v>1500</v>
      </c>
      <c r="S33" s="526"/>
      <c r="T33" s="316">
        <f t="shared" si="3"/>
        <v>0.27693333333333331</v>
      </c>
    </row>
    <row r="34" spans="1:20" ht="12.75">
      <c r="A34" s="348"/>
      <c r="B34" s="349"/>
      <c r="C34" s="349"/>
      <c r="D34" s="350"/>
      <c r="E34" s="299" t="s">
        <v>442</v>
      </c>
      <c r="F34" s="367">
        <f t="shared" si="0"/>
        <v>1200</v>
      </c>
      <c r="G34" s="368">
        <f t="shared" si="1"/>
        <v>0</v>
      </c>
      <c r="I34" s="314"/>
      <c r="J34" s="315"/>
      <c r="K34" s="294"/>
      <c r="L34" s="296"/>
      <c r="M34" s="296"/>
      <c r="O34" s="621"/>
      <c r="P34" s="22" t="s">
        <v>31</v>
      </c>
      <c r="Q34" s="240">
        <f>SUMIF(E4:E685,"Banheiros",D4:D685)</f>
        <v>238</v>
      </c>
      <c r="R34" s="28">
        <v>300</v>
      </c>
      <c r="S34" s="527"/>
      <c r="T34" s="316">
        <f t="shared" si="3"/>
        <v>0.79333333333333333</v>
      </c>
    </row>
    <row r="35" spans="1:20" ht="15" customHeight="1">
      <c r="A35" s="754" t="s">
        <v>14</v>
      </c>
      <c r="B35" s="596"/>
      <c r="C35" s="597"/>
      <c r="D35" s="369">
        <f>SUM(D4:D34)</f>
        <v>9485.239999999998</v>
      </c>
      <c r="E35" s="370"/>
      <c r="F35" s="370"/>
      <c r="G35" s="371">
        <f>SUM(G4:G34)</f>
        <v>7.731851333333335</v>
      </c>
      <c r="I35" s="314"/>
      <c r="J35" s="315"/>
      <c r="K35" s="294"/>
      <c r="L35" s="296"/>
      <c r="M35" s="296"/>
      <c r="O35" s="717" t="s">
        <v>32</v>
      </c>
      <c r="P35" s="22" t="s">
        <v>33</v>
      </c>
      <c r="Q35" s="25">
        <f>SUMIF(K4:K63,"Pisos pavimentados adjacentes/contíguos às edificações",J4:J63)</f>
        <v>0</v>
      </c>
      <c r="R35" s="23">
        <v>2700</v>
      </c>
      <c r="S35" s="753">
        <f>SUM(Q35:Q40)</f>
        <v>6012</v>
      </c>
      <c r="T35" s="316">
        <f t="shared" si="3"/>
        <v>0</v>
      </c>
    </row>
    <row r="36" spans="1:20" ht="15" customHeight="1">
      <c r="A36" s="372"/>
      <c r="B36" s="372"/>
      <c r="C36" s="372"/>
      <c r="E36" s="294"/>
      <c r="F36" s="295"/>
      <c r="G36" s="296"/>
      <c r="I36" s="314"/>
      <c r="J36" s="315"/>
      <c r="K36" s="294"/>
      <c r="L36" s="296"/>
      <c r="M36" s="296"/>
      <c r="O36" s="653"/>
      <c r="P36" s="22" t="s">
        <v>34</v>
      </c>
      <c r="Q36" s="25">
        <f>SUMIF(K4:K63,"Varrição de passeios e arruamentos",J4:J63)</f>
        <v>6012</v>
      </c>
      <c r="R36" s="23">
        <v>9000</v>
      </c>
      <c r="S36" s="526"/>
      <c r="T36" s="316">
        <f t="shared" si="3"/>
        <v>0.66800000000000004</v>
      </c>
    </row>
    <row r="37" spans="1:20" ht="15" customHeight="1">
      <c r="A37" s="372"/>
      <c r="B37" s="372"/>
      <c r="C37" s="372"/>
      <c r="E37" s="294"/>
      <c r="F37" s="295"/>
      <c r="G37" s="296"/>
      <c r="I37" s="314"/>
      <c r="J37" s="315"/>
      <c r="K37" s="294"/>
      <c r="L37" s="296"/>
      <c r="M37" s="296"/>
      <c r="O37" s="653"/>
      <c r="P37" s="22" t="s">
        <v>35</v>
      </c>
      <c r="Q37" s="25">
        <f>SUMIF(K4:K63,"Pátios e áreas verdes com alta frequência",J4:J63)</f>
        <v>0</v>
      </c>
      <c r="R37" s="23">
        <v>2700</v>
      </c>
      <c r="S37" s="526"/>
      <c r="T37" s="316">
        <f t="shared" si="3"/>
        <v>0</v>
      </c>
    </row>
    <row r="38" spans="1:20" ht="15" customHeight="1">
      <c r="A38" s="372"/>
      <c r="B38" s="372"/>
      <c r="C38" s="372"/>
      <c r="E38" s="294"/>
      <c r="F38" s="295"/>
      <c r="G38" s="296"/>
      <c r="I38" s="314"/>
      <c r="J38" s="315"/>
      <c r="K38" s="294"/>
      <c r="L38" s="296"/>
      <c r="M38" s="296"/>
      <c r="O38" s="653"/>
      <c r="P38" s="22" t="s">
        <v>36</v>
      </c>
      <c r="Q38" s="25">
        <f>SUMIF(K4:K63,"Pátios e áreas verdes com média frequência",J4:J63)</f>
        <v>0</v>
      </c>
      <c r="R38" s="23">
        <v>2700</v>
      </c>
      <c r="S38" s="526"/>
      <c r="T38" s="316">
        <f t="shared" si="3"/>
        <v>0</v>
      </c>
    </row>
    <row r="39" spans="1:20" ht="15" customHeight="1">
      <c r="A39" s="372"/>
      <c r="B39" s="372"/>
      <c r="C39" s="372"/>
      <c r="E39" s="294"/>
      <c r="F39" s="295"/>
      <c r="G39" s="296"/>
      <c r="I39" s="314"/>
      <c r="J39" s="315"/>
      <c r="K39" s="294"/>
      <c r="L39" s="296"/>
      <c r="M39" s="296"/>
      <c r="O39" s="653"/>
      <c r="P39" s="22" t="s">
        <v>37</v>
      </c>
      <c r="Q39" s="25">
        <f>SUMIF(K4:K63,"Pátios e áreas verdes com baixa frequência",J4:J63)</f>
        <v>0</v>
      </c>
      <c r="R39" s="23">
        <v>2700</v>
      </c>
      <c r="S39" s="526"/>
      <c r="T39" s="316">
        <f t="shared" si="3"/>
        <v>0</v>
      </c>
    </row>
    <row r="40" spans="1:20" ht="12.75">
      <c r="A40" s="372"/>
      <c r="B40" s="372"/>
      <c r="C40" s="372"/>
      <c r="E40" s="294"/>
      <c r="F40" s="295"/>
      <c r="G40" s="296"/>
      <c r="I40" s="314"/>
      <c r="J40" s="315"/>
      <c r="K40" s="294"/>
      <c r="L40" s="296"/>
      <c r="M40" s="296"/>
      <c r="O40" s="621"/>
      <c r="P40" s="22" t="s">
        <v>38</v>
      </c>
      <c r="Q40" s="25">
        <f>SUMIF(K4:K63,"coleta de detritos em pátios e áreas verdes com frequência diária",J4:J63)</f>
        <v>0</v>
      </c>
      <c r="R40" s="23">
        <v>100000</v>
      </c>
      <c r="S40" s="527"/>
      <c r="T40" s="316">
        <f t="shared" si="3"/>
        <v>0</v>
      </c>
    </row>
    <row r="41" spans="1:20" ht="12.75">
      <c r="A41" s="372"/>
      <c r="B41" s="372"/>
      <c r="C41" s="372"/>
      <c r="E41" s="294"/>
      <c r="F41" s="295"/>
      <c r="G41" s="296"/>
      <c r="I41" s="314"/>
      <c r="J41" s="315"/>
      <c r="K41" s="294"/>
      <c r="L41" s="296"/>
      <c r="M41" s="296"/>
      <c r="O41" s="717" t="s">
        <v>39</v>
      </c>
      <c r="P41" s="22" t="s">
        <v>40</v>
      </c>
      <c r="Q41" s="25">
        <f>P14</f>
        <v>0</v>
      </c>
      <c r="R41" s="23">
        <v>160</v>
      </c>
      <c r="S41" s="753">
        <f>SUM(Q41:Q43)</f>
        <v>610</v>
      </c>
      <c r="T41" s="316">
        <f>T14</f>
        <v>0</v>
      </c>
    </row>
    <row r="42" spans="1:20" ht="12.75">
      <c r="A42" s="372"/>
      <c r="B42" s="372"/>
      <c r="C42" s="372"/>
      <c r="E42" s="294"/>
      <c r="F42" s="295"/>
      <c r="G42" s="296"/>
      <c r="O42" s="653"/>
      <c r="P42" s="22" t="s">
        <v>41</v>
      </c>
      <c r="Q42" s="25">
        <f>P4</f>
        <v>305</v>
      </c>
      <c r="R42" s="23">
        <v>380</v>
      </c>
      <c r="S42" s="526"/>
      <c r="T42" s="316">
        <f>T4</f>
        <v>5.669303047482737E-3</v>
      </c>
    </row>
    <row r="43" spans="1:20" ht="12.75">
      <c r="A43" s="372"/>
      <c r="B43" s="372"/>
      <c r="C43" s="372"/>
      <c r="E43" s="294"/>
      <c r="F43" s="295"/>
      <c r="G43" s="296"/>
      <c r="I43" s="314"/>
      <c r="J43" s="315"/>
      <c r="K43" s="296"/>
      <c r="L43" s="296"/>
      <c r="M43" s="296"/>
      <c r="O43" s="621"/>
      <c r="P43" s="22" t="s">
        <v>42</v>
      </c>
      <c r="Q43" s="25">
        <f>P6</f>
        <v>305</v>
      </c>
      <c r="R43" s="23">
        <v>380</v>
      </c>
      <c r="S43" s="527"/>
      <c r="T43" s="316">
        <f>T6</f>
        <v>6.8034039325905349E-2</v>
      </c>
    </row>
    <row r="44" spans="1:20" ht="12.75">
      <c r="A44" s="372"/>
      <c r="B44" s="372"/>
      <c r="C44" s="372"/>
      <c r="E44" s="294"/>
      <c r="F44" s="295"/>
      <c r="G44" s="296"/>
      <c r="I44" s="314"/>
      <c r="J44" s="315"/>
      <c r="K44" s="296"/>
      <c r="L44" s="296"/>
      <c r="M44" s="296"/>
      <c r="O44" s="246" t="s">
        <v>43</v>
      </c>
      <c r="P44" s="22" t="s">
        <v>43</v>
      </c>
      <c r="Q44" s="25">
        <f>P13</f>
        <v>0</v>
      </c>
      <c r="R44" s="23">
        <v>160</v>
      </c>
      <c r="S44" s="321">
        <f t="shared" ref="S44:S45" si="4">Q44</f>
        <v>0</v>
      </c>
      <c r="T44" s="316">
        <f>T13</f>
        <v>0</v>
      </c>
    </row>
    <row r="45" spans="1:20" ht="12.75">
      <c r="A45" s="372"/>
      <c r="B45" s="372"/>
      <c r="C45" s="372"/>
      <c r="E45" s="294"/>
      <c r="F45" s="295"/>
      <c r="G45" s="296"/>
      <c r="I45" s="314"/>
      <c r="J45" s="315"/>
      <c r="K45" s="296"/>
      <c r="L45" s="296"/>
      <c r="M45" s="296"/>
      <c r="O45" s="246" t="s">
        <v>44</v>
      </c>
      <c r="P45" s="22" t="s">
        <v>44</v>
      </c>
      <c r="Q45" s="25">
        <f>P21</f>
        <v>0</v>
      </c>
      <c r="R45" s="23">
        <v>450</v>
      </c>
      <c r="S45" s="321">
        <f t="shared" si="4"/>
        <v>0</v>
      </c>
      <c r="T45" s="316">
        <f>Q45/R45</f>
        <v>0</v>
      </c>
    </row>
    <row r="46" spans="1:20" ht="12.75">
      <c r="A46" s="372"/>
      <c r="B46" s="372"/>
      <c r="C46" s="372"/>
      <c r="E46" s="294"/>
      <c r="F46" s="295"/>
      <c r="G46" s="296"/>
      <c r="I46" s="314"/>
      <c r="J46" s="315"/>
      <c r="K46" s="296"/>
      <c r="L46" s="296"/>
      <c r="M46" s="296"/>
      <c r="O46" s="719" t="s">
        <v>14</v>
      </c>
      <c r="P46" s="720"/>
      <c r="Q46" s="720"/>
      <c r="R46" s="721"/>
      <c r="S46" s="322">
        <f>SUM(S28:S45)</f>
        <v>16107.24</v>
      </c>
      <c r="T46" s="323">
        <f>SUM(T28:T45)-T41</f>
        <v>8.4735546757067208</v>
      </c>
    </row>
    <row r="47" spans="1:20" ht="12.75">
      <c r="A47" s="372"/>
      <c r="B47" s="372"/>
      <c r="C47" s="372"/>
      <c r="E47" s="294"/>
      <c r="F47" s="295"/>
      <c r="G47" s="296"/>
      <c r="I47" s="314"/>
      <c r="J47" s="315"/>
      <c r="K47" s="296"/>
      <c r="L47" s="296"/>
      <c r="M47" s="296"/>
      <c r="O47" s="61"/>
      <c r="P47" s="68"/>
      <c r="Q47" s="70"/>
      <c r="R47" s="69"/>
      <c r="S47" s="251"/>
      <c r="T47" s="63"/>
    </row>
    <row r="48" spans="1:20">
      <c r="A48" s="372"/>
      <c r="B48" s="372"/>
      <c r="C48" s="372"/>
      <c r="E48" s="294"/>
      <c r="F48" s="295"/>
      <c r="G48" s="296"/>
      <c r="I48" s="314"/>
      <c r="J48" s="315"/>
      <c r="K48" s="296"/>
      <c r="L48" s="296"/>
      <c r="M48" s="296"/>
      <c r="O48" s="61"/>
      <c r="P48" s="62"/>
      <c r="Q48" s="63"/>
      <c r="R48" s="253"/>
      <c r="S48" s="253" t="s">
        <v>45</v>
      </c>
      <c r="T48" s="254">
        <f>ROUND(T46,0)</f>
        <v>8</v>
      </c>
    </row>
    <row r="49" spans="1:20">
      <c r="A49" s="372"/>
      <c r="B49" s="372"/>
      <c r="C49" s="372"/>
      <c r="E49" s="294"/>
      <c r="F49" s="295"/>
      <c r="G49" s="296"/>
      <c r="I49" s="314"/>
      <c r="J49" s="315"/>
      <c r="K49" s="296"/>
      <c r="L49" s="296"/>
      <c r="M49" s="296"/>
      <c r="O49" s="61"/>
      <c r="P49" s="62"/>
      <c r="Q49" s="63"/>
      <c r="R49" s="253"/>
      <c r="S49" s="253" t="s">
        <v>709</v>
      </c>
      <c r="T49" s="254">
        <f>T41+T44</f>
        <v>0</v>
      </c>
    </row>
    <row r="50" spans="1:20" ht="12.75">
      <c r="A50" s="372"/>
      <c r="B50" s="372"/>
      <c r="C50" s="372"/>
      <c r="E50" s="294"/>
      <c r="F50" s="295"/>
      <c r="G50" s="296"/>
      <c r="I50" s="314"/>
      <c r="J50" s="315"/>
      <c r="K50" s="296"/>
      <c r="L50" s="737"/>
      <c r="M50" s="555"/>
      <c r="N50" s="555"/>
      <c r="O50" s="555"/>
      <c r="P50" s="555"/>
      <c r="Q50" s="555"/>
      <c r="R50" s="555"/>
      <c r="S50" s="555"/>
      <c r="T50" s="555"/>
    </row>
    <row r="51" spans="1:20" ht="12.75">
      <c r="A51" s="372"/>
      <c r="B51" s="372"/>
      <c r="C51" s="372"/>
      <c r="E51" s="294"/>
      <c r="F51" s="295"/>
      <c r="G51" s="296"/>
      <c r="I51" s="314"/>
      <c r="J51" s="315"/>
      <c r="K51" s="296"/>
      <c r="L51" s="735"/>
      <c r="M51" s="735"/>
      <c r="N51" s="733"/>
      <c r="O51" s="735"/>
      <c r="P51" s="733"/>
      <c r="Q51" s="733"/>
      <c r="R51" s="555"/>
      <c r="S51" s="735"/>
      <c r="T51" s="555"/>
    </row>
    <row r="52" spans="1:20" ht="12.75">
      <c r="A52" s="372"/>
      <c r="B52" s="372"/>
      <c r="C52" s="372"/>
      <c r="E52" s="294"/>
      <c r="F52" s="295"/>
      <c r="G52" s="296"/>
      <c r="I52" s="314"/>
      <c r="J52" s="315"/>
      <c r="K52" s="296"/>
      <c r="L52" s="555"/>
      <c r="M52" s="555"/>
      <c r="N52" s="555"/>
      <c r="O52" s="555"/>
      <c r="P52" s="555"/>
      <c r="Q52" s="735"/>
      <c r="R52" s="733"/>
      <c r="S52" s="735"/>
      <c r="T52" s="733"/>
    </row>
    <row r="53" spans="1:20" ht="12.75">
      <c r="A53" s="372"/>
      <c r="B53" s="372"/>
      <c r="C53" s="372"/>
      <c r="E53" s="294"/>
      <c r="F53" s="295"/>
      <c r="G53" s="296"/>
      <c r="I53" s="314"/>
      <c r="J53" s="315"/>
      <c r="K53" s="296"/>
      <c r="L53" s="555"/>
      <c r="M53" s="555"/>
      <c r="N53" s="555"/>
      <c r="O53" s="555"/>
      <c r="P53" s="555"/>
      <c r="Q53" s="555"/>
      <c r="R53" s="555"/>
      <c r="S53" s="555"/>
      <c r="T53" s="555"/>
    </row>
    <row r="54" spans="1:20" ht="12.75">
      <c r="A54" s="372"/>
      <c r="B54" s="372"/>
      <c r="C54" s="372"/>
      <c r="E54" s="294"/>
      <c r="F54" s="295"/>
      <c r="G54" s="296"/>
      <c r="I54" s="314"/>
      <c r="J54" s="315"/>
      <c r="K54" s="296"/>
      <c r="L54" s="735"/>
      <c r="M54" s="325"/>
      <c r="N54" s="326"/>
      <c r="O54" s="327"/>
      <c r="P54" s="328"/>
      <c r="Q54" s="328"/>
      <c r="R54" s="328"/>
      <c r="S54" s="328"/>
      <c r="T54" s="328"/>
    </row>
    <row r="55" spans="1:20" ht="12.75">
      <c r="A55" s="372"/>
      <c r="B55" s="372"/>
      <c r="C55" s="372"/>
      <c r="E55" s="294"/>
      <c r="F55" s="295"/>
      <c r="G55" s="296"/>
      <c r="I55" s="314"/>
      <c r="J55" s="315"/>
      <c r="K55" s="296"/>
      <c r="L55" s="555"/>
      <c r="M55" s="325"/>
      <c r="N55" s="326"/>
      <c r="O55" s="327"/>
      <c r="P55" s="328"/>
      <c r="Q55" s="328"/>
      <c r="R55" s="328"/>
      <c r="S55" s="328"/>
      <c r="T55" s="328"/>
    </row>
    <row r="56" spans="1:20" ht="12.75">
      <c r="A56" s="372"/>
      <c r="B56" s="372"/>
      <c r="C56" s="372"/>
      <c r="E56" s="294"/>
      <c r="F56" s="295"/>
      <c r="G56" s="296"/>
      <c r="I56" s="314"/>
      <c r="J56" s="315"/>
      <c r="K56" s="296"/>
      <c r="L56" s="555"/>
      <c r="M56" s="325"/>
      <c r="N56" s="329"/>
      <c r="O56" s="327"/>
      <c r="P56" s="328"/>
      <c r="Q56" s="328"/>
      <c r="R56" s="328"/>
      <c r="S56" s="328"/>
      <c r="T56" s="328"/>
    </row>
    <row r="57" spans="1:20" ht="12.75">
      <c r="A57" s="372"/>
      <c r="B57" s="372"/>
      <c r="C57" s="372"/>
      <c r="E57" s="294"/>
      <c r="F57" s="295"/>
      <c r="G57" s="296"/>
      <c r="I57" s="314"/>
      <c r="J57" s="315"/>
      <c r="K57" s="296"/>
      <c r="L57" s="555"/>
      <c r="M57" s="325"/>
      <c r="N57" s="326"/>
      <c r="O57" s="327"/>
      <c r="P57" s="328"/>
      <c r="Q57" s="328"/>
      <c r="R57" s="328"/>
      <c r="S57" s="328"/>
      <c r="T57" s="328"/>
    </row>
    <row r="58" spans="1:20" ht="12.75">
      <c r="A58" s="372"/>
      <c r="B58" s="372"/>
      <c r="C58" s="372"/>
      <c r="E58" s="294"/>
      <c r="F58" s="295"/>
      <c r="G58" s="296"/>
      <c r="I58" s="314"/>
      <c r="J58" s="315"/>
      <c r="K58" s="296"/>
      <c r="L58" s="555"/>
      <c r="M58" s="325"/>
      <c r="N58" s="326"/>
      <c r="O58" s="327"/>
      <c r="P58" s="328"/>
      <c r="Q58" s="328"/>
      <c r="R58" s="328"/>
      <c r="S58" s="328"/>
      <c r="T58" s="328"/>
    </row>
    <row r="59" spans="1:20" ht="12.75">
      <c r="A59" s="372"/>
      <c r="B59" s="372"/>
      <c r="C59" s="372"/>
      <c r="E59" s="294"/>
      <c r="F59" s="295"/>
      <c r="G59" s="296"/>
      <c r="I59" s="314"/>
      <c r="J59" s="315"/>
      <c r="K59" s="296"/>
      <c r="L59" s="555"/>
      <c r="M59" s="325"/>
      <c r="N59" s="326"/>
      <c r="O59" s="327"/>
      <c r="P59" s="328"/>
      <c r="Q59" s="328"/>
      <c r="R59" s="328"/>
      <c r="S59" s="328"/>
      <c r="T59" s="328"/>
    </row>
    <row r="60" spans="1:20" ht="12.75">
      <c r="A60" s="372"/>
      <c r="B60" s="372"/>
      <c r="C60" s="372"/>
      <c r="E60" s="294"/>
      <c r="F60" s="295"/>
      <c r="G60" s="296"/>
      <c r="I60" s="314"/>
      <c r="J60" s="315"/>
      <c r="K60" s="296"/>
      <c r="L60" s="555"/>
      <c r="M60" s="325"/>
      <c r="N60" s="329"/>
      <c r="O60" s="327"/>
      <c r="P60" s="328"/>
      <c r="Q60" s="328"/>
      <c r="R60" s="328"/>
      <c r="S60" s="328"/>
      <c r="T60" s="328"/>
    </row>
    <row r="61" spans="1:20" ht="12.75">
      <c r="A61" s="372"/>
      <c r="B61" s="294"/>
      <c r="C61" s="372"/>
      <c r="E61" s="294"/>
      <c r="F61" s="295"/>
      <c r="G61" s="296"/>
      <c r="I61" s="314"/>
      <c r="J61" s="315"/>
      <c r="K61" s="296"/>
      <c r="L61" s="735"/>
      <c r="M61" s="325"/>
      <c r="N61" s="326"/>
      <c r="O61" s="327"/>
      <c r="P61" s="328"/>
      <c r="Q61" s="328"/>
      <c r="R61" s="328"/>
      <c r="S61" s="328"/>
      <c r="T61" s="328"/>
    </row>
    <row r="62" spans="1:20" ht="12.75">
      <c r="A62" s="372"/>
      <c r="B62" s="294"/>
      <c r="C62" s="372"/>
      <c r="E62" s="294"/>
      <c r="F62" s="295"/>
      <c r="G62" s="296"/>
      <c r="I62" s="314"/>
      <c r="J62" s="315"/>
      <c r="K62" s="295"/>
      <c r="L62" s="555"/>
      <c r="M62" s="325"/>
      <c r="N62" s="326"/>
      <c r="O62" s="327"/>
      <c r="P62" s="328"/>
      <c r="Q62" s="328"/>
      <c r="R62" s="328"/>
      <c r="S62" s="328"/>
      <c r="T62" s="328"/>
    </row>
    <row r="63" spans="1:20" ht="12.75">
      <c r="A63" s="372"/>
      <c r="B63" s="294"/>
      <c r="C63" s="372"/>
      <c r="E63" s="294"/>
      <c r="F63" s="295"/>
      <c r="G63" s="296"/>
      <c r="I63" s="314"/>
      <c r="J63" s="315"/>
      <c r="K63" s="296"/>
      <c r="L63" s="555"/>
      <c r="M63" s="325"/>
      <c r="N63" s="326"/>
      <c r="O63" s="327"/>
      <c r="P63" s="328"/>
      <c r="Q63" s="328"/>
      <c r="R63" s="328"/>
      <c r="S63" s="328"/>
      <c r="T63" s="328"/>
    </row>
    <row r="64" spans="1:20" ht="12.75">
      <c r="A64" s="372"/>
      <c r="B64" s="294"/>
      <c r="C64" s="372"/>
      <c r="E64" s="294"/>
      <c r="F64" s="295"/>
      <c r="G64" s="296"/>
      <c r="L64" s="555"/>
      <c r="M64" s="325"/>
      <c r="N64" s="326"/>
      <c r="O64" s="327"/>
      <c r="P64" s="328"/>
      <c r="Q64" s="328"/>
      <c r="R64" s="328"/>
      <c r="S64" s="328"/>
      <c r="T64" s="328"/>
    </row>
    <row r="65" spans="1:20" ht="12.75">
      <c r="A65" s="372"/>
      <c r="B65" s="294"/>
      <c r="C65" s="372"/>
      <c r="E65" s="294"/>
      <c r="F65" s="295"/>
      <c r="G65" s="296"/>
      <c r="L65" s="555"/>
      <c r="M65" s="325"/>
      <c r="N65" s="326"/>
      <c r="O65" s="327"/>
      <c r="P65" s="328"/>
      <c r="Q65" s="328"/>
      <c r="R65" s="328"/>
      <c r="S65" s="328"/>
      <c r="T65" s="328"/>
    </row>
    <row r="66" spans="1:20" ht="12.75">
      <c r="A66" s="372"/>
      <c r="B66" s="294"/>
      <c r="C66" s="372"/>
      <c r="E66" s="294"/>
      <c r="F66" s="295"/>
      <c r="G66" s="296"/>
      <c r="L66" s="555"/>
      <c r="M66" s="325"/>
      <c r="N66" s="326"/>
      <c r="O66" s="327"/>
      <c r="P66" s="328"/>
      <c r="Q66" s="328"/>
      <c r="R66" s="328"/>
      <c r="S66" s="328"/>
      <c r="T66" s="328"/>
    </row>
    <row r="67" spans="1:20" ht="12.75">
      <c r="A67" s="372"/>
      <c r="B67" s="294"/>
      <c r="C67" s="372"/>
      <c r="E67" s="294"/>
      <c r="F67" s="295"/>
      <c r="G67" s="296"/>
      <c r="L67" s="735"/>
      <c r="M67" s="325"/>
      <c r="N67" s="326"/>
      <c r="O67" s="327"/>
      <c r="P67" s="328"/>
      <c r="Q67" s="328"/>
      <c r="R67" s="328"/>
      <c r="S67" s="328"/>
      <c r="T67" s="328"/>
    </row>
    <row r="68" spans="1:20" ht="12.75">
      <c r="A68" s="372"/>
      <c r="B68" s="294"/>
      <c r="C68" s="372"/>
      <c r="E68" s="294"/>
      <c r="F68" s="295"/>
      <c r="G68" s="296"/>
      <c r="L68" s="555"/>
      <c r="M68" s="325"/>
      <c r="N68" s="326"/>
      <c r="O68" s="327"/>
      <c r="P68" s="328"/>
      <c r="Q68" s="328"/>
      <c r="R68" s="328"/>
      <c r="S68" s="328"/>
      <c r="T68" s="328"/>
    </row>
    <row r="69" spans="1:20" ht="12.75">
      <c r="A69" s="372"/>
      <c r="B69" s="294"/>
      <c r="C69" s="372"/>
      <c r="E69" s="294"/>
      <c r="F69" s="295"/>
      <c r="G69" s="296"/>
      <c r="L69" s="555"/>
      <c r="M69" s="325"/>
      <c r="N69" s="326"/>
      <c r="O69" s="327"/>
      <c r="P69" s="328"/>
      <c r="Q69" s="328"/>
      <c r="R69" s="328"/>
      <c r="S69" s="328"/>
      <c r="T69" s="328"/>
    </row>
    <row r="70" spans="1:20" ht="12.75">
      <c r="A70" s="372"/>
      <c r="B70" s="294"/>
      <c r="C70" s="372"/>
      <c r="E70" s="294"/>
      <c r="F70" s="295"/>
      <c r="G70" s="296"/>
      <c r="L70" s="13"/>
      <c r="M70" s="325"/>
      <c r="N70" s="326"/>
      <c r="O70" s="327"/>
      <c r="P70" s="328"/>
      <c r="Q70" s="328"/>
      <c r="R70" s="328"/>
      <c r="S70" s="328"/>
      <c r="T70" s="328"/>
    </row>
    <row r="71" spans="1:20" ht="12.75">
      <c r="A71" s="372"/>
      <c r="B71" s="294"/>
      <c r="C71" s="372"/>
      <c r="E71" s="294"/>
      <c r="F71" s="295"/>
      <c r="G71" s="296"/>
      <c r="L71" s="14"/>
      <c r="M71" s="325"/>
      <c r="N71" s="326"/>
      <c r="O71" s="327"/>
      <c r="P71" s="328"/>
      <c r="Q71" s="328"/>
      <c r="R71" s="328"/>
      <c r="S71" s="328"/>
      <c r="T71" s="328"/>
    </row>
    <row r="72" spans="1:20" ht="12.75">
      <c r="A72" s="372"/>
      <c r="B72" s="294"/>
      <c r="C72" s="372"/>
      <c r="E72" s="294"/>
      <c r="F72" s="295"/>
      <c r="G72" s="296"/>
      <c r="L72" s="735"/>
      <c r="M72" s="555"/>
      <c r="N72" s="555"/>
      <c r="O72" s="332"/>
      <c r="P72" s="13"/>
      <c r="Q72" s="332"/>
      <c r="R72" s="13"/>
      <c r="S72" s="332"/>
      <c r="T72" s="13"/>
    </row>
    <row r="73" spans="1:20" ht="12.75">
      <c r="A73" s="372"/>
      <c r="B73" s="294"/>
      <c r="C73" s="372"/>
      <c r="E73" s="294"/>
      <c r="F73" s="295"/>
      <c r="G73" s="296"/>
      <c r="L73" s="735"/>
      <c r="M73" s="555"/>
      <c r="N73" s="555"/>
      <c r="O73" s="555"/>
      <c r="P73" s="555"/>
      <c r="Q73" s="555"/>
      <c r="R73" s="333"/>
      <c r="S73" s="334"/>
      <c r="T73" s="333"/>
    </row>
    <row r="74" spans="1:20" ht="12.75">
      <c r="A74" s="372"/>
      <c r="B74" s="294"/>
      <c r="C74" s="372"/>
      <c r="E74" s="294"/>
      <c r="F74" s="295"/>
      <c r="G74" s="296"/>
    </row>
    <row r="75" spans="1:20" ht="12.75">
      <c r="A75" s="372"/>
      <c r="B75" s="294"/>
      <c r="C75" s="372"/>
      <c r="E75" s="294"/>
      <c r="F75" s="295"/>
      <c r="G75" s="296"/>
    </row>
    <row r="76" spans="1:20" ht="12.75">
      <c r="A76" s="372"/>
      <c r="B76" s="294"/>
      <c r="C76" s="372"/>
      <c r="E76" s="294"/>
      <c r="F76" s="295"/>
      <c r="G76" s="296"/>
    </row>
    <row r="77" spans="1:20" ht="12.75">
      <c r="A77" s="372"/>
      <c r="B77" s="294"/>
      <c r="C77" s="372"/>
      <c r="E77" s="294"/>
      <c r="F77" s="295"/>
      <c r="G77" s="296"/>
    </row>
    <row r="78" spans="1:20" ht="12.75">
      <c r="A78" s="372"/>
      <c r="B78" s="294"/>
      <c r="C78" s="372"/>
      <c r="E78" s="294"/>
      <c r="F78" s="295"/>
      <c r="G78" s="296"/>
    </row>
    <row r="79" spans="1:20" ht="12.75">
      <c r="A79" s="372"/>
      <c r="B79" s="294"/>
      <c r="C79" s="372"/>
      <c r="E79" s="294"/>
      <c r="F79" s="295"/>
      <c r="G79" s="296"/>
    </row>
    <row r="80" spans="1:20" ht="12.75">
      <c r="A80" s="372"/>
      <c r="B80" s="294"/>
      <c r="C80" s="372"/>
      <c r="E80" s="294"/>
      <c r="F80" s="295"/>
      <c r="G80" s="296"/>
    </row>
    <row r="81" spans="1:7" ht="12.75">
      <c r="A81" s="372"/>
      <c r="B81" s="294"/>
      <c r="C81" s="372"/>
      <c r="E81" s="294"/>
      <c r="F81" s="295"/>
      <c r="G81" s="296"/>
    </row>
    <row r="82" spans="1:7" ht="12.75">
      <c r="A82" s="372"/>
      <c r="B82" s="294"/>
      <c r="C82" s="372"/>
      <c r="E82" s="294"/>
      <c r="F82" s="295"/>
      <c r="G82" s="296"/>
    </row>
    <row r="83" spans="1:7" ht="12.75">
      <c r="A83" s="372"/>
      <c r="B83" s="294"/>
      <c r="C83" s="372"/>
      <c r="E83" s="294"/>
      <c r="F83" s="295"/>
      <c r="G83" s="296"/>
    </row>
    <row r="84" spans="1:7" ht="12.75">
      <c r="A84" s="372"/>
      <c r="B84" s="294"/>
      <c r="C84" s="372"/>
      <c r="E84" s="294"/>
      <c r="F84" s="295"/>
      <c r="G84" s="296"/>
    </row>
    <row r="85" spans="1:7" ht="12.75">
      <c r="A85" s="372"/>
      <c r="B85" s="294"/>
      <c r="C85" s="372"/>
      <c r="E85" s="294"/>
      <c r="F85" s="295"/>
      <c r="G85" s="296"/>
    </row>
    <row r="86" spans="1:7" ht="12.75">
      <c r="A86" s="372"/>
      <c r="B86" s="294"/>
      <c r="C86" s="372"/>
      <c r="E86" s="294"/>
      <c r="F86" s="295"/>
      <c r="G86" s="296"/>
    </row>
    <row r="87" spans="1:7" ht="12.75">
      <c r="A87" s="372"/>
      <c r="B87" s="294"/>
      <c r="C87" s="372"/>
      <c r="E87" s="294"/>
      <c r="F87" s="295"/>
      <c r="G87" s="296"/>
    </row>
    <row r="88" spans="1:7" ht="12.75">
      <c r="A88" s="372"/>
      <c r="B88" s="294"/>
      <c r="C88" s="372"/>
      <c r="E88" s="294"/>
      <c r="F88" s="295"/>
      <c r="G88" s="296"/>
    </row>
    <row r="89" spans="1:7" ht="12.75">
      <c r="A89" s="372"/>
      <c r="B89" s="294"/>
      <c r="C89" s="372"/>
      <c r="E89" s="294"/>
      <c r="F89" s="295"/>
      <c r="G89" s="296"/>
    </row>
    <row r="90" spans="1:7" ht="12.75">
      <c r="A90" s="372"/>
      <c r="B90" s="294"/>
      <c r="C90" s="372"/>
      <c r="E90" s="294"/>
      <c r="F90" s="295"/>
      <c r="G90" s="296"/>
    </row>
    <row r="91" spans="1:7" ht="12.75">
      <c r="A91" s="372"/>
      <c r="B91" s="294"/>
      <c r="C91" s="372"/>
      <c r="E91" s="294"/>
      <c r="F91" s="295"/>
      <c r="G91" s="296"/>
    </row>
    <row r="92" spans="1:7" ht="12.75">
      <c r="A92" s="372"/>
      <c r="B92" s="294"/>
      <c r="C92" s="372"/>
      <c r="E92" s="294"/>
      <c r="F92" s="295"/>
      <c r="G92" s="296"/>
    </row>
    <row r="93" spans="1:7" ht="12.75">
      <c r="A93" s="372"/>
      <c r="B93" s="294"/>
      <c r="C93" s="372"/>
      <c r="E93" s="294"/>
      <c r="F93" s="295"/>
      <c r="G93" s="296"/>
    </row>
    <row r="94" spans="1:7" ht="12.75">
      <c r="A94" s="372"/>
      <c r="B94" s="294"/>
      <c r="C94" s="372"/>
      <c r="E94" s="294"/>
      <c r="F94" s="295"/>
      <c r="G94" s="296"/>
    </row>
    <row r="95" spans="1:7" ht="12.75">
      <c r="A95" s="372"/>
      <c r="B95" s="294"/>
      <c r="C95" s="372"/>
      <c r="E95" s="294"/>
      <c r="F95" s="295"/>
      <c r="G95" s="296"/>
    </row>
    <row r="96" spans="1:7" ht="12.75">
      <c r="A96" s="372"/>
      <c r="B96" s="294"/>
      <c r="C96" s="372"/>
      <c r="E96" s="294"/>
      <c r="F96" s="295"/>
      <c r="G96" s="296"/>
    </row>
    <row r="97" spans="1:7" ht="12.75">
      <c r="A97" s="372"/>
      <c r="B97" s="294"/>
      <c r="C97" s="372"/>
      <c r="E97" s="294"/>
      <c r="F97" s="295"/>
      <c r="G97" s="296"/>
    </row>
    <row r="98" spans="1:7" ht="12.75">
      <c r="A98" s="372"/>
      <c r="B98" s="294"/>
      <c r="C98" s="372"/>
      <c r="E98" s="294"/>
      <c r="F98" s="295"/>
      <c r="G98" s="296"/>
    </row>
    <row r="99" spans="1:7" ht="12.75">
      <c r="A99" s="372"/>
      <c r="B99" s="294"/>
      <c r="C99" s="372"/>
      <c r="E99" s="294"/>
      <c r="F99" s="295"/>
      <c r="G99" s="296"/>
    </row>
    <row r="100" spans="1:7" ht="12.75">
      <c r="A100" s="372"/>
      <c r="B100" s="294"/>
      <c r="C100" s="372"/>
      <c r="E100" s="294"/>
      <c r="F100" s="295"/>
      <c r="G100" s="296"/>
    </row>
    <row r="101" spans="1:7" ht="12.75">
      <c r="A101" s="372"/>
      <c r="B101" s="294"/>
      <c r="C101" s="372"/>
      <c r="E101" s="294"/>
      <c r="F101" s="295"/>
      <c r="G101" s="296"/>
    </row>
    <row r="102" spans="1:7" ht="12.75">
      <c r="A102" s="372"/>
      <c r="B102" s="294"/>
      <c r="C102" s="372"/>
      <c r="E102" s="294"/>
      <c r="F102" s="295"/>
      <c r="G102" s="296"/>
    </row>
    <row r="103" spans="1:7" ht="12.75">
      <c r="A103" s="372"/>
      <c r="B103" s="294"/>
      <c r="C103" s="372"/>
      <c r="E103" s="294"/>
      <c r="F103" s="295"/>
      <c r="G103" s="296"/>
    </row>
    <row r="104" spans="1:7" ht="12.75">
      <c r="A104" s="372"/>
      <c r="B104" s="294"/>
      <c r="C104" s="372"/>
      <c r="E104" s="294"/>
      <c r="F104" s="295"/>
      <c r="G104" s="296"/>
    </row>
    <row r="105" spans="1:7" ht="12.75">
      <c r="A105" s="372"/>
      <c r="B105" s="294"/>
      <c r="C105" s="372"/>
      <c r="E105" s="294"/>
      <c r="F105" s="295"/>
      <c r="G105" s="296"/>
    </row>
    <row r="106" spans="1:7" ht="12.75">
      <c r="A106" s="372"/>
      <c r="B106" s="294"/>
      <c r="C106" s="372"/>
      <c r="E106" s="294"/>
      <c r="F106" s="295"/>
      <c r="G106" s="296"/>
    </row>
    <row r="107" spans="1:7" ht="12.75">
      <c r="A107" s="372"/>
      <c r="B107" s="294"/>
      <c r="C107" s="372"/>
      <c r="E107" s="294"/>
      <c r="F107" s="295"/>
      <c r="G107" s="296"/>
    </row>
    <row r="108" spans="1:7" ht="12.75">
      <c r="A108" s="372"/>
      <c r="B108" s="294"/>
      <c r="C108" s="372"/>
      <c r="E108" s="294"/>
      <c r="F108" s="295"/>
      <c r="G108" s="296"/>
    </row>
    <row r="109" spans="1:7" ht="12.75">
      <c r="A109" s="372"/>
      <c r="B109" s="294"/>
      <c r="C109" s="372"/>
      <c r="E109" s="294"/>
      <c r="F109" s="295"/>
      <c r="G109" s="296"/>
    </row>
    <row r="110" spans="1:7" ht="12.75">
      <c r="A110" s="372"/>
      <c r="B110" s="294"/>
      <c r="C110" s="372"/>
      <c r="E110" s="294"/>
      <c r="F110" s="295"/>
      <c r="G110" s="296"/>
    </row>
    <row r="111" spans="1:7" ht="12.75">
      <c r="A111" s="372"/>
      <c r="B111" s="294"/>
      <c r="C111" s="372"/>
      <c r="E111" s="294"/>
      <c r="F111" s="295"/>
      <c r="G111" s="296"/>
    </row>
    <row r="112" spans="1:7" ht="12.75">
      <c r="A112" s="372"/>
      <c r="B112" s="294"/>
      <c r="C112" s="372"/>
      <c r="E112" s="294"/>
      <c r="F112" s="295"/>
      <c r="G112" s="296"/>
    </row>
    <row r="113" spans="1:7" ht="12.75">
      <c r="A113" s="372"/>
      <c r="B113" s="294"/>
      <c r="C113" s="372"/>
      <c r="E113" s="294"/>
      <c r="F113" s="295"/>
      <c r="G113" s="296"/>
    </row>
    <row r="114" spans="1:7" ht="12.75">
      <c r="A114" s="372"/>
      <c r="B114" s="294"/>
      <c r="C114" s="372"/>
      <c r="E114" s="294"/>
      <c r="F114" s="295"/>
      <c r="G114" s="296"/>
    </row>
    <row r="115" spans="1:7" ht="12.75">
      <c r="A115" s="372"/>
      <c r="B115" s="294"/>
      <c r="C115" s="372"/>
      <c r="E115" s="294"/>
      <c r="F115" s="295"/>
      <c r="G115" s="296"/>
    </row>
    <row r="116" spans="1:7" ht="12.75">
      <c r="A116" s="372"/>
      <c r="B116" s="294"/>
      <c r="C116" s="372"/>
      <c r="E116" s="294"/>
      <c r="F116" s="295"/>
      <c r="G116" s="296"/>
    </row>
    <row r="117" spans="1:7" ht="12.75">
      <c r="A117" s="372"/>
      <c r="B117" s="294"/>
      <c r="C117" s="372"/>
      <c r="E117" s="294"/>
      <c r="F117" s="295"/>
      <c r="G117" s="296"/>
    </row>
    <row r="118" spans="1:7" ht="12.75">
      <c r="A118" s="372"/>
      <c r="B118" s="294"/>
      <c r="C118" s="372"/>
      <c r="E118" s="294"/>
      <c r="F118" s="295"/>
      <c r="G118" s="296"/>
    </row>
    <row r="119" spans="1:7" ht="12.75">
      <c r="A119" s="372"/>
      <c r="B119" s="294"/>
      <c r="C119" s="372"/>
      <c r="E119" s="294"/>
      <c r="F119" s="295"/>
      <c r="G119" s="296"/>
    </row>
    <row r="120" spans="1:7" ht="12.75">
      <c r="A120" s="372"/>
      <c r="B120" s="294"/>
      <c r="C120" s="372"/>
      <c r="E120" s="294"/>
      <c r="F120" s="295"/>
      <c r="G120" s="296"/>
    </row>
    <row r="121" spans="1:7" ht="12.75">
      <c r="A121" s="372"/>
      <c r="B121" s="294"/>
      <c r="C121" s="372"/>
      <c r="E121" s="294"/>
      <c r="F121" s="295"/>
      <c r="G121" s="296"/>
    </row>
    <row r="122" spans="1:7" ht="12.75">
      <c r="A122" s="372"/>
      <c r="B122" s="294"/>
      <c r="C122" s="372"/>
      <c r="E122" s="294"/>
      <c r="F122" s="295"/>
      <c r="G122" s="296"/>
    </row>
    <row r="123" spans="1:7" ht="12.75">
      <c r="A123" s="372"/>
      <c r="B123" s="294"/>
      <c r="C123" s="372"/>
      <c r="E123" s="294"/>
      <c r="F123" s="295"/>
      <c r="G123" s="296"/>
    </row>
    <row r="124" spans="1:7" ht="12.75">
      <c r="A124" s="372"/>
      <c r="B124" s="294"/>
      <c r="C124" s="372"/>
      <c r="E124" s="294"/>
      <c r="F124" s="295"/>
      <c r="G124" s="296"/>
    </row>
    <row r="125" spans="1:7" ht="12.75">
      <c r="A125" s="372"/>
      <c r="B125" s="294"/>
      <c r="C125" s="372"/>
      <c r="E125" s="294"/>
      <c r="F125" s="295"/>
      <c r="G125" s="296"/>
    </row>
    <row r="126" spans="1:7" ht="12.75">
      <c r="A126" s="372"/>
      <c r="B126" s="294"/>
      <c r="C126" s="372"/>
      <c r="E126" s="294"/>
      <c r="F126" s="295"/>
      <c r="G126" s="296"/>
    </row>
    <row r="127" spans="1:7" ht="12.75">
      <c r="A127" s="372"/>
      <c r="B127" s="294"/>
      <c r="C127" s="372"/>
      <c r="E127" s="294"/>
      <c r="F127" s="295"/>
      <c r="G127" s="296"/>
    </row>
    <row r="128" spans="1:7" ht="12.75">
      <c r="A128" s="372"/>
      <c r="B128" s="294"/>
      <c r="C128" s="372"/>
      <c r="E128" s="294"/>
      <c r="F128" s="295"/>
      <c r="G128" s="296"/>
    </row>
    <row r="129" spans="1:7" ht="12.75">
      <c r="A129" s="372"/>
      <c r="B129" s="294"/>
      <c r="C129" s="372"/>
      <c r="E129" s="294"/>
      <c r="F129" s="295"/>
      <c r="G129" s="296"/>
    </row>
    <row r="130" spans="1:7" ht="12.75">
      <c r="A130" s="372"/>
      <c r="B130" s="294"/>
      <c r="C130" s="372"/>
      <c r="E130" s="294"/>
      <c r="F130" s="295"/>
      <c r="G130" s="296"/>
    </row>
    <row r="131" spans="1:7" ht="12.75">
      <c r="A131" s="372"/>
      <c r="B131" s="294"/>
      <c r="C131" s="372"/>
      <c r="E131" s="294"/>
      <c r="F131" s="295"/>
      <c r="G131" s="296"/>
    </row>
    <row r="132" spans="1:7" ht="12.75">
      <c r="A132" s="372"/>
      <c r="B132" s="294"/>
      <c r="C132" s="372"/>
      <c r="E132" s="294"/>
      <c r="F132" s="295"/>
      <c r="G132" s="296"/>
    </row>
    <row r="133" spans="1:7" ht="12.75">
      <c r="A133" s="372"/>
      <c r="B133" s="294"/>
      <c r="C133" s="372"/>
      <c r="E133" s="294"/>
      <c r="F133" s="295"/>
      <c r="G133" s="296"/>
    </row>
    <row r="134" spans="1:7" ht="12.75">
      <c r="A134" s="372"/>
      <c r="B134" s="294"/>
      <c r="C134" s="372"/>
      <c r="E134" s="294"/>
      <c r="F134" s="295"/>
      <c r="G134" s="296"/>
    </row>
    <row r="135" spans="1:7" ht="12.75">
      <c r="A135" s="372"/>
      <c r="B135" s="372"/>
      <c r="C135" s="372"/>
      <c r="E135" s="294"/>
      <c r="F135" s="295"/>
      <c r="G135" s="296"/>
    </row>
    <row r="136" spans="1:7" ht="12.75">
      <c r="A136" s="372"/>
      <c r="B136" s="372"/>
      <c r="C136" s="372"/>
      <c r="E136" s="294"/>
      <c r="F136" s="295"/>
      <c r="G136" s="296"/>
    </row>
    <row r="137" spans="1:7" ht="12.75">
      <c r="A137" s="372"/>
      <c r="B137" s="372"/>
      <c r="C137" s="372"/>
      <c r="E137" s="294"/>
      <c r="F137" s="295"/>
      <c r="G137" s="296"/>
    </row>
    <row r="138" spans="1:7" ht="12.75">
      <c r="A138" s="372"/>
      <c r="B138" s="372"/>
      <c r="C138" s="372"/>
      <c r="E138" s="294"/>
      <c r="F138" s="295"/>
      <c r="G138" s="296"/>
    </row>
    <row r="139" spans="1:7" ht="12.75">
      <c r="A139" s="372"/>
      <c r="B139" s="372"/>
      <c r="C139" s="372"/>
      <c r="E139" s="294"/>
      <c r="F139" s="295"/>
      <c r="G139" s="296"/>
    </row>
    <row r="140" spans="1:7" ht="12.75">
      <c r="A140" s="372"/>
      <c r="B140" s="372"/>
      <c r="C140" s="372"/>
      <c r="E140" s="294"/>
      <c r="F140" s="295"/>
      <c r="G140" s="296"/>
    </row>
    <row r="141" spans="1:7" ht="12.75">
      <c r="A141" s="372"/>
      <c r="B141" s="372"/>
      <c r="C141" s="372"/>
      <c r="E141" s="294"/>
      <c r="F141" s="295"/>
      <c r="G141" s="296"/>
    </row>
    <row r="142" spans="1:7" ht="12.75">
      <c r="A142" s="372"/>
      <c r="B142" s="372"/>
      <c r="C142" s="372"/>
      <c r="E142" s="294"/>
      <c r="F142" s="295"/>
      <c r="G142" s="296"/>
    </row>
    <row r="143" spans="1:7" ht="12.75">
      <c r="A143" s="372"/>
      <c r="B143" s="372"/>
      <c r="C143" s="372"/>
      <c r="E143" s="294"/>
      <c r="F143" s="295"/>
      <c r="G143" s="296"/>
    </row>
    <row r="144" spans="1:7" ht="12.75">
      <c r="A144" s="372"/>
      <c r="B144" s="372"/>
      <c r="C144" s="372"/>
      <c r="E144" s="294"/>
      <c r="F144" s="295"/>
      <c r="G144" s="296"/>
    </row>
    <row r="145" spans="1:7" ht="12.75">
      <c r="A145" s="372"/>
      <c r="B145" s="372"/>
      <c r="C145" s="372"/>
      <c r="E145" s="294"/>
      <c r="F145" s="295"/>
      <c r="G145" s="296"/>
    </row>
    <row r="146" spans="1:7" ht="12.75">
      <c r="A146" s="372"/>
      <c r="B146" s="372"/>
      <c r="C146" s="372"/>
      <c r="E146" s="294"/>
      <c r="F146" s="295"/>
      <c r="G146" s="296"/>
    </row>
    <row r="147" spans="1:7" ht="12.75">
      <c r="A147" s="372"/>
      <c r="B147" s="372"/>
      <c r="C147" s="372"/>
      <c r="E147" s="294"/>
      <c r="F147" s="295"/>
      <c r="G147" s="296"/>
    </row>
    <row r="148" spans="1:7" ht="12.75">
      <c r="A148" s="372"/>
      <c r="B148" s="372"/>
      <c r="C148" s="372"/>
      <c r="E148" s="294"/>
      <c r="F148" s="295"/>
      <c r="G148" s="296"/>
    </row>
    <row r="149" spans="1:7" ht="12.75">
      <c r="A149" s="372"/>
      <c r="B149" s="372"/>
      <c r="E149" s="294"/>
      <c r="F149" s="295"/>
      <c r="G149" s="296"/>
    </row>
    <row r="150" spans="1:7" ht="12.75">
      <c r="A150" s="372"/>
      <c r="B150" s="294"/>
      <c r="C150" s="372"/>
      <c r="E150" s="294"/>
      <c r="F150" s="295"/>
      <c r="G150" s="296"/>
    </row>
    <row r="151" spans="1:7" ht="12.75">
      <c r="A151" s="372"/>
      <c r="B151" s="294"/>
      <c r="C151" s="372"/>
      <c r="E151" s="294"/>
      <c r="F151" s="295"/>
      <c r="G151" s="296"/>
    </row>
    <row r="152" spans="1:7" ht="12.75">
      <c r="A152" s="372"/>
      <c r="B152" s="294"/>
      <c r="C152" s="372"/>
      <c r="E152" s="294"/>
      <c r="F152" s="295"/>
      <c r="G152" s="296"/>
    </row>
    <row r="153" spans="1:7" ht="12.75">
      <c r="A153" s="372"/>
      <c r="B153" s="294"/>
      <c r="C153" s="372"/>
      <c r="E153" s="294"/>
      <c r="F153" s="295"/>
      <c r="G153" s="296"/>
    </row>
    <row r="154" spans="1:7" ht="12.75">
      <c r="A154" s="372"/>
      <c r="B154" s="294"/>
      <c r="C154" s="372"/>
      <c r="E154" s="294"/>
      <c r="F154" s="295"/>
      <c r="G154" s="296"/>
    </row>
    <row r="155" spans="1:7" ht="12.75">
      <c r="A155" s="372"/>
      <c r="B155" s="294"/>
      <c r="C155" s="372"/>
      <c r="E155" s="294"/>
      <c r="F155" s="295"/>
      <c r="G155" s="296"/>
    </row>
    <row r="156" spans="1:7" ht="12.75">
      <c r="A156" s="372"/>
      <c r="B156" s="294"/>
      <c r="C156" s="372"/>
      <c r="E156" s="294"/>
      <c r="F156" s="295"/>
      <c r="G156" s="296"/>
    </row>
    <row r="157" spans="1:7" ht="12.75">
      <c r="A157" s="372"/>
      <c r="B157" s="294"/>
      <c r="C157" s="372"/>
      <c r="E157" s="294"/>
      <c r="F157" s="295"/>
      <c r="G157" s="296"/>
    </row>
    <row r="158" spans="1:7" ht="12.75">
      <c r="A158" s="372"/>
      <c r="B158" s="294"/>
      <c r="C158" s="372"/>
      <c r="E158" s="294"/>
      <c r="F158" s="295"/>
      <c r="G158" s="296"/>
    </row>
    <row r="159" spans="1:7" ht="12.75">
      <c r="A159" s="372"/>
      <c r="B159" s="294"/>
      <c r="C159" s="372"/>
      <c r="E159" s="294"/>
      <c r="F159" s="295"/>
      <c r="G159" s="296"/>
    </row>
    <row r="160" spans="1:7" ht="12.75">
      <c r="A160" s="372"/>
      <c r="B160" s="294"/>
      <c r="C160" s="372"/>
      <c r="E160" s="294"/>
      <c r="F160" s="295"/>
      <c r="G160" s="296"/>
    </row>
    <row r="161" spans="1:7" ht="12.75">
      <c r="A161" s="372"/>
      <c r="B161" s="294"/>
      <c r="C161" s="372"/>
      <c r="E161" s="294"/>
      <c r="F161" s="295"/>
      <c r="G161" s="296"/>
    </row>
    <row r="162" spans="1:7" ht="12.75">
      <c r="A162" s="372"/>
      <c r="B162" s="294"/>
      <c r="C162" s="372"/>
      <c r="E162" s="294"/>
      <c r="F162" s="295"/>
      <c r="G162" s="296"/>
    </row>
    <row r="163" spans="1:7" ht="12.75">
      <c r="A163" s="372"/>
      <c r="B163" s="294"/>
      <c r="C163" s="372"/>
      <c r="E163" s="294"/>
      <c r="F163" s="295"/>
      <c r="G163" s="296"/>
    </row>
    <row r="164" spans="1:7" ht="12.75">
      <c r="A164" s="372"/>
      <c r="B164" s="294"/>
      <c r="C164" s="372"/>
      <c r="E164" s="294"/>
      <c r="F164" s="295"/>
      <c r="G164" s="296"/>
    </row>
    <row r="165" spans="1:7" ht="12.75">
      <c r="A165" s="372"/>
      <c r="B165" s="294"/>
      <c r="C165" s="372"/>
      <c r="E165" s="294"/>
      <c r="F165" s="295"/>
      <c r="G165" s="296"/>
    </row>
    <row r="166" spans="1:7" ht="12.75">
      <c r="A166" s="372"/>
      <c r="B166" s="294"/>
      <c r="C166" s="372"/>
      <c r="E166" s="294"/>
      <c r="F166" s="295"/>
      <c r="G166" s="296"/>
    </row>
    <row r="167" spans="1:7" ht="12.75">
      <c r="A167" s="372"/>
      <c r="B167" s="294"/>
      <c r="C167" s="372"/>
      <c r="E167" s="294"/>
      <c r="F167" s="295"/>
      <c r="G167" s="296"/>
    </row>
    <row r="168" spans="1:7" ht="12.75">
      <c r="A168" s="372"/>
      <c r="B168" s="294"/>
      <c r="C168" s="372"/>
      <c r="E168" s="294"/>
      <c r="F168" s="295"/>
      <c r="G168" s="296"/>
    </row>
    <row r="169" spans="1:7" ht="12.75">
      <c r="A169" s="372"/>
      <c r="B169" s="294"/>
      <c r="C169" s="372"/>
      <c r="E169" s="294"/>
      <c r="F169" s="295"/>
      <c r="G169" s="296"/>
    </row>
    <row r="170" spans="1:7" ht="12.75">
      <c r="A170" s="372"/>
      <c r="B170" s="294"/>
      <c r="C170" s="372"/>
      <c r="E170" s="294"/>
      <c r="F170" s="295"/>
      <c r="G170" s="296"/>
    </row>
    <row r="171" spans="1:7" ht="12.75">
      <c r="A171" s="372"/>
      <c r="B171" s="294"/>
      <c r="C171" s="372"/>
      <c r="E171" s="294"/>
      <c r="F171" s="295"/>
      <c r="G171" s="296"/>
    </row>
    <row r="172" spans="1:7" ht="12.75">
      <c r="A172" s="372"/>
      <c r="B172" s="294"/>
      <c r="C172" s="372"/>
      <c r="E172" s="294"/>
      <c r="F172" s="295"/>
      <c r="G172" s="296"/>
    </row>
    <row r="173" spans="1:7" ht="12.75">
      <c r="A173" s="372"/>
      <c r="B173" s="294"/>
      <c r="C173" s="372"/>
      <c r="E173" s="294"/>
      <c r="F173" s="295"/>
      <c r="G173" s="296"/>
    </row>
    <row r="174" spans="1:7" ht="12.75">
      <c r="A174" s="372"/>
      <c r="B174" s="294"/>
      <c r="C174" s="372"/>
      <c r="E174" s="294"/>
      <c r="F174" s="295"/>
      <c r="G174" s="296"/>
    </row>
    <row r="175" spans="1:7" ht="12.75">
      <c r="A175" s="372"/>
      <c r="B175" s="294"/>
      <c r="C175" s="372"/>
      <c r="E175" s="294"/>
      <c r="F175" s="295"/>
      <c r="G175" s="296"/>
    </row>
    <row r="176" spans="1:7" ht="12.75">
      <c r="A176" s="372"/>
      <c r="B176" s="294"/>
      <c r="C176" s="372"/>
      <c r="E176" s="294"/>
      <c r="F176" s="295"/>
      <c r="G176" s="296"/>
    </row>
    <row r="177" spans="1:7" ht="12.75">
      <c r="A177" s="372"/>
      <c r="B177" s="372"/>
      <c r="C177" s="372"/>
      <c r="E177" s="294"/>
      <c r="F177" s="295"/>
      <c r="G177" s="296"/>
    </row>
    <row r="178" spans="1:7" ht="12.75">
      <c r="A178" s="373"/>
      <c r="B178" s="373"/>
      <c r="C178" s="373"/>
      <c r="D178" s="374"/>
      <c r="E178" s="294"/>
      <c r="F178" s="295"/>
      <c r="G178" s="296"/>
    </row>
    <row r="179" spans="1:7" ht="12.75">
      <c r="A179" s="373"/>
      <c r="B179" s="373"/>
      <c r="C179" s="373"/>
      <c r="D179" s="374"/>
      <c r="E179" s="294"/>
      <c r="F179" s="295"/>
      <c r="G179" s="296"/>
    </row>
    <row r="180" spans="1:7" ht="12.75">
      <c r="A180" s="373"/>
      <c r="B180" s="373"/>
      <c r="C180" s="373"/>
      <c r="D180" s="374"/>
      <c r="E180" s="294"/>
      <c r="F180" s="295"/>
      <c r="G180" s="296"/>
    </row>
    <row r="181" spans="1:7" ht="12.75">
      <c r="A181" s="373"/>
      <c r="B181" s="373"/>
      <c r="C181" s="373"/>
      <c r="D181" s="374"/>
      <c r="E181" s="294"/>
      <c r="F181" s="295"/>
      <c r="G181" s="296"/>
    </row>
    <row r="182" spans="1:7" ht="12.75">
      <c r="A182" s="373"/>
      <c r="B182" s="373"/>
      <c r="C182" s="373"/>
      <c r="D182" s="374"/>
      <c r="E182" s="294"/>
      <c r="F182" s="295"/>
      <c r="G182" s="296"/>
    </row>
    <row r="183" spans="1:7" ht="12.75">
      <c r="A183" s="373"/>
      <c r="B183" s="373"/>
      <c r="C183" s="373"/>
      <c r="D183" s="374"/>
      <c r="E183" s="294"/>
      <c r="F183" s="295"/>
      <c r="G183" s="296"/>
    </row>
    <row r="184" spans="1:7" ht="12.75">
      <c r="A184" s="373"/>
      <c r="B184" s="373"/>
      <c r="C184" s="373"/>
      <c r="D184" s="374"/>
      <c r="E184" s="294"/>
      <c r="F184" s="295"/>
      <c r="G184" s="296"/>
    </row>
    <row r="185" spans="1:7" ht="12.75">
      <c r="A185" s="373"/>
      <c r="B185" s="373"/>
      <c r="C185" s="373"/>
      <c r="D185" s="374"/>
      <c r="E185" s="294"/>
      <c r="F185" s="295"/>
      <c r="G185" s="296"/>
    </row>
    <row r="186" spans="1:7" ht="12.75">
      <c r="A186" s="373"/>
      <c r="B186" s="373"/>
      <c r="C186" s="373"/>
      <c r="D186" s="374"/>
      <c r="E186" s="294"/>
      <c r="F186" s="295"/>
      <c r="G186" s="296"/>
    </row>
    <row r="187" spans="1:7" ht="12.75">
      <c r="A187" s="373"/>
      <c r="B187" s="373"/>
      <c r="C187" s="373"/>
      <c r="D187" s="374"/>
      <c r="E187" s="294"/>
      <c r="F187" s="295"/>
      <c r="G187" s="296"/>
    </row>
    <row r="188" spans="1:7" ht="12.75">
      <c r="A188" s="373"/>
      <c r="B188" s="373"/>
      <c r="C188" s="373"/>
      <c r="D188" s="374"/>
      <c r="E188" s="294"/>
      <c r="F188" s="295"/>
      <c r="G188" s="296"/>
    </row>
    <row r="189" spans="1:7" ht="12.75">
      <c r="A189" s="373"/>
      <c r="B189" s="373"/>
      <c r="C189" s="373"/>
      <c r="D189" s="374"/>
      <c r="E189" s="294"/>
      <c r="F189" s="295"/>
      <c r="G189" s="296"/>
    </row>
    <row r="190" spans="1:7" ht="12.75">
      <c r="A190" s="373"/>
      <c r="B190" s="373"/>
      <c r="C190" s="373"/>
      <c r="D190" s="374"/>
      <c r="E190" s="294"/>
      <c r="F190" s="295"/>
      <c r="G190" s="296"/>
    </row>
    <row r="191" spans="1:7" ht="12.75">
      <c r="A191" s="373"/>
      <c r="B191" s="373"/>
      <c r="C191" s="373"/>
      <c r="D191" s="374"/>
      <c r="E191" s="294"/>
      <c r="F191" s="295"/>
      <c r="G191" s="296"/>
    </row>
    <row r="192" spans="1:7" ht="12.75">
      <c r="A192" s="373"/>
      <c r="B192" s="373"/>
      <c r="C192" s="373"/>
      <c r="D192" s="374"/>
      <c r="E192" s="294"/>
      <c r="F192" s="295"/>
      <c r="G192" s="296"/>
    </row>
    <row r="193" spans="1:7" ht="12.75">
      <c r="A193" s="373"/>
      <c r="B193" s="373"/>
      <c r="C193" s="373"/>
      <c r="D193" s="374"/>
      <c r="E193" s="294"/>
      <c r="F193" s="295"/>
      <c r="G193" s="296"/>
    </row>
    <row r="194" spans="1:7" ht="12.75">
      <c r="A194" s="373"/>
      <c r="B194" s="373"/>
      <c r="C194" s="373"/>
      <c r="D194" s="374"/>
      <c r="E194" s="294"/>
      <c r="F194" s="295"/>
      <c r="G194" s="296"/>
    </row>
    <row r="195" spans="1:7" ht="12.75">
      <c r="A195" s="373"/>
      <c r="B195" s="373"/>
      <c r="C195" s="373"/>
      <c r="D195" s="374"/>
      <c r="E195" s="294"/>
      <c r="F195" s="295"/>
      <c r="G195" s="296"/>
    </row>
    <row r="196" spans="1:7" ht="12.75">
      <c r="A196" s="373"/>
      <c r="B196" s="373"/>
      <c r="C196" s="373"/>
      <c r="D196" s="374"/>
      <c r="E196" s="294"/>
      <c r="F196" s="295"/>
      <c r="G196" s="296"/>
    </row>
    <row r="197" spans="1:7" ht="12.75">
      <c r="A197" s="373"/>
      <c r="B197" s="373"/>
      <c r="C197" s="373"/>
      <c r="D197" s="374"/>
      <c r="E197" s="294"/>
      <c r="F197" s="295"/>
      <c r="G197" s="296"/>
    </row>
    <row r="198" spans="1:7" ht="12.75">
      <c r="A198" s="373"/>
      <c r="B198" s="373"/>
      <c r="C198" s="373"/>
      <c r="D198" s="374"/>
      <c r="E198" s="294"/>
      <c r="F198" s="295"/>
      <c r="G198" s="296"/>
    </row>
    <row r="199" spans="1:7" ht="12.75">
      <c r="A199" s="373"/>
      <c r="B199" s="373"/>
      <c r="C199" s="373"/>
      <c r="D199" s="374"/>
      <c r="E199" s="294"/>
      <c r="F199" s="295"/>
      <c r="G199" s="296"/>
    </row>
    <row r="200" spans="1:7" ht="12.75">
      <c r="A200" s="373"/>
      <c r="B200" s="373"/>
      <c r="C200" s="373"/>
      <c r="D200" s="374"/>
      <c r="E200" s="294"/>
      <c r="F200" s="295"/>
      <c r="G200" s="296"/>
    </row>
    <row r="201" spans="1:7" ht="12.75">
      <c r="A201" s="373"/>
      <c r="B201" s="373"/>
      <c r="C201" s="373"/>
      <c r="D201" s="374"/>
      <c r="E201" s="294"/>
      <c r="F201" s="295"/>
      <c r="G201" s="296"/>
    </row>
    <row r="202" spans="1:7" ht="12.75">
      <c r="A202" s="373"/>
      <c r="B202" s="373"/>
      <c r="C202" s="373"/>
      <c r="D202" s="374"/>
      <c r="E202" s="294"/>
      <c r="F202" s="295"/>
      <c r="G202" s="296"/>
    </row>
    <row r="203" spans="1:7" ht="12.75">
      <c r="A203" s="373"/>
      <c r="B203" s="373"/>
      <c r="C203" s="373"/>
      <c r="D203" s="374"/>
      <c r="E203" s="294"/>
      <c r="F203" s="295"/>
      <c r="G203" s="296"/>
    </row>
    <row r="204" spans="1:7" ht="12.75">
      <c r="A204" s="373"/>
      <c r="B204" s="373"/>
      <c r="C204" s="373"/>
      <c r="D204" s="374"/>
      <c r="E204" s="294"/>
      <c r="F204" s="295"/>
      <c r="G204" s="296"/>
    </row>
    <row r="205" spans="1:7" ht="12.75">
      <c r="A205" s="373"/>
      <c r="B205" s="373"/>
      <c r="C205" s="373"/>
      <c r="D205" s="374"/>
      <c r="E205" s="294"/>
      <c r="F205" s="295"/>
      <c r="G205" s="296"/>
    </row>
    <row r="206" spans="1:7" ht="12.75">
      <c r="A206" s="373"/>
      <c r="B206" s="373"/>
      <c r="C206" s="373"/>
      <c r="D206" s="374"/>
      <c r="E206" s="294"/>
      <c r="F206" s="295"/>
      <c r="G206" s="296"/>
    </row>
    <row r="207" spans="1:7" ht="12.75">
      <c r="A207" s="373"/>
      <c r="B207" s="373"/>
      <c r="C207" s="373"/>
      <c r="D207" s="374"/>
      <c r="E207" s="294"/>
      <c r="F207" s="295"/>
      <c r="G207" s="296"/>
    </row>
    <row r="208" spans="1:7" ht="12.75">
      <c r="A208" s="373"/>
      <c r="B208" s="373"/>
      <c r="C208" s="373"/>
      <c r="D208" s="374"/>
      <c r="E208" s="294"/>
      <c r="F208" s="295"/>
      <c r="G208" s="296"/>
    </row>
    <row r="209" spans="1:7" ht="12.75">
      <c r="A209" s="373"/>
      <c r="B209" s="373"/>
      <c r="C209" s="373"/>
      <c r="D209" s="374"/>
      <c r="E209" s="294"/>
      <c r="F209" s="295"/>
      <c r="G209" s="296"/>
    </row>
    <row r="210" spans="1:7" ht="12.75">
      <c r="A210" s="373"/>
      <c r="B210" s="373"/>
      <c r="C210" s="373"/>
      <c r="D210" s="374"/>
      <c r="E210" s="294"/>
      <c r="F210" s="295"/>
      <c r="G210" s="296"/>
    </row>
    <row r="211" spans="1:7" ht="12.75">
      <c r="A211" s="373"/>
      <c r="B211" s="373"/>
      <c r="C211" s="373"/>
      <c r="D211" s="374"/>
      <c r="E211" s="294"/>
      <c r="F211" s="295"/>
      <c r="G211" s="296"/>
    </row>
    <row r="212" spans="1:7" ht="12.75">
      <c r="A212" s="373"/>
      <c r="B212" s="373"/>
      <c r="C212" s="373"/>
      <c r="D212" s="374"/>
      <c r="E212" s="294"/>
      <c r="F212" s="295"/>
      <c r="G212" s="296"/>
    </row>
    <row r="213" spans="1:7" ht="12.75">
      <c r="A213" s="373"/>
      <c r="B213" s="373"/>
      <c r="C213" s="373"/>
      <c r="D213" s="374"/>
      <c r="E213" s="294"/>
      <c r="F213" s="295"/>
      <c r="G213" s="296"/>
    </row>
    <row r="214" spans="1:7" ht="12.75">
      <c r="A214" s="373"/>
      <c r="B214" s="373"/>
      <c r="C214" s="373"/>
      <c r="D214" s="374"/>
      <c r="E214" s="294"/>
      <c r="F214" s="295"/>
      <c r="G214" s="296"/>
    </row>
    <row r="215" spans="1:7" ht="12.75">
      <c r="A215" s="373"/>
      <c r="B215" s="373"/>
      <c r="C215" s="373"/>
      <c r="D215" s="374"/>
      <c r="E215" s="294"/>
      <c r="F215" s="295"/>
      <c r="G215" s="296"/>
    </row>
    <row r="216" spans="1:7" ht="12.75">
      <c r="A216" s="373"/>
      <c r="B216" s="373"/>
      <c r="C216" s="373"/>
      <c r="D216" s="374"/>
      <c r="E216" s="294"/>
      <c r="F216" s="295"/>
      <c r="G216" s="296"/>
    </row>
    <row r="217" spans="1:7" ht="12.75">
      <c r="A217" s="373"/>
      <c r="B217" s="373"/>
      <c r="C217" s="373"/>
      <c r="D217" s="374"/>
      <c r="E217" s="294"/>
      <c r="F217" s="295"/>
      <c r="G217" s="296"/>
    </row>
    <row r="218" spans="1:7" ht="12.75">
      <c r="A218" s="373"/>
      <c r="B218" s="373"/>
      <c r="C218" s="373"/>
      <c r="D218" s="374"/>
      <c r="E218" s="294"/>
      <c r="F218" s="295"/>
      <c r="G218" s="296"/>
    </row>
    <row r="219" spans="1:7" ht="12.75">
      <c r="A219" s="373"/>
      <c r="B219" s="373"/>
      <c r="C219" s="373"/>
      <c r="D219" s="374"/>
      <c r="E219" s="294"/>
      <c r="F219" s="295"/>
      <c r="G219" s="296"/>
    </row>
    <row r="220" spans="1:7" ht="12.75">
      <c r="A220" s="373"/>
      <c r="B220" s="373"/>
      <c r="C220" s="373"/>
      <c r="D220" s="374"/>
      <c r="E220" s="294"/>
      <c r="F220" s="295"/>
      <c r="G220" s="296"/>
    </row>
    <row r="221" spans="1:7" ht="12.75">
      <c r="A221" s="373"/>
      <c r="B221" s="373"/>
      <c r="C221" s="373"/>
      <c r="D221" s="374"/>
      <c r="E221" s="294"/>
      <c r="F221" s="295"/>
      <c r="G221" s="296"/>
    </row>
    <row r="222" spans="1:7" ht="12.75">
      <c r="A222" s="373"/>
      <c r="B222" s="373"/>
      <c r="C222" s="373"/>
      <c r="D222" s="374"/>
      <c r="E222" s="294"/>
      <c r="F222" s="295"/>
      <c r="G222" s="296"/>
    </row>
    <row r="223" spans="1:7" ht="12.75">
      <c r="A223" s="373"/>
      <c r="B223" s="373"/>
      <c r="C223" s="373"/>
      <c r="D223" s="374"/>
      <c r="E223" s="294"/>
      <c r="F223" s="295"/>
      <c r="G223" s="296"/>
    </row>
    <row r="224" spans="1:7" ht="12.75">
      <c r="A224" s="373"/>
      <c r="B224" s="373"/>
      <c r="C224" s="373"/>
      <c r="D224" s="374"/>
      <c r="E224" s="294"/>
      <c r="F224" s="295"/>
      <c r="G224" s="296"/>
    </row>
    <row r="225" spans="1:7" ht="12.75">
      <c r="A225" s="373"/>
      <c r="B225" s="373"/>
      <c r="C225" s="373"/>
      <c r="D225" s="374"/>
      <c r="E225" s="294"/>
      <c r="F225" s="295"/>
      <c r="G225" s="296"/>
    </row>
    <row r="226" spans="1:7" ht="12.75">
      <c r="A226" s="373"/>
      <c r="B226" s="373"/>
      <c r="C226" s="373"/>
      <c r="D226" s="374"/>
      <c r="E226" s="294"/>
      <c r="F226" s="295"/>
      <c r="G226" s="296"/>
    </row>
    <row r="227" spans="1:7" ht="12.75">
      <c r="A227" s="373"/>
      <c r="B227" s="373"/>
      <c r="C227" s="373"/>
      <c r="D227" s="374"/>
      <c r="E227" s="294"/>
      <c r="F227" s="295"/>
      <c r="G227" s="296"/>
    </row>
    <row r="228" spans="1:7" ht="12.75">
      <c r="A228" s="373"/>
      <c r="B228" s="373"/>
      <c r="C228" s="373"/>
      <c r="D228" s="374"/>
      <c r="E228" s="294"/>
      <c r="F228" s="295"/>
      <c r="G228" s="296"/>
    </row>
    <row r="229" spans="1:7" ht="12.75">
      <c r="A229" s="373"/>
      <c r="B229" s="373"/>
      <c r="C229" s="373"/>
      <c r="D229" s="374"/>
      <c r="E229" s="294"/>
      <c r="F229" s="295"/>
      <c r="G229" s="296"/>
    </row>
    <row r="230" spans="1:7" ht="12.75">
      <c r="A230" s="373"/>
      <c r="B230" s="373"/>
      <c r="C230" s="373"/>
      <c r="D230" s="374"/>
      <c r="E230" s="294"/>
      <c r="F230" s="295"/>
      <c r="G230" s="296"/>
    </row>
    <row r="231" spans="1:7" ht="12.75">
      <c r="A231" s="373"/>
      <c r="B231" s="373"/>
      <c r="C231" s="373"/>
      <c r="D231" s="374"/>
      <c r="E231" s="294"/>
      <c r="F231" s="295"/>
      <c r="G231" s="296"/>
    </row>
    <row r="232" spans="1:7" ht="12.75">
      <c r="A232" s="373"/>
      <c r="B232" s="373"/>
      <c r="C232" s="373"/>
      <c r="D232" s="374"/>
      <c r="E232" s="294"/>
      <c r="F232" s="295"/>
      <c r="G232" s="296"/>
    </row>
    <row r="233" spans="1:7" ht="12.75">
      <c r="A233" s="373"/>
      <c r="B233" s="373"/>
      <c r="C233" s="373"/>
      <c r="D233" s="374"/>
      <c r="E233" s="294"/>
      <c r="F233" s="295"/>
      <c r="G233" s="296"/>
    </row>
    <row r="234" spans="1:7" ht="12.75">
      <c r="A234" s="373"/>
      <c r="B234" s="373"/>
      <c r="C234" s="373"/>
      <c r="D234" s="374"/>
      <c r="E234" s="294"/>
      <c r="F234" s="295"/>
      <c r="G234" s="296"/>
    </row>
    <row r="235" spans="1:7" ht="12.75">
      <c r="A235" s="373"/>
      <c r="B235" s="373"/>
      <c r="C235" s="373"/>
      <c r="D235" s="374"/>
      <c r="E235" s="294"/>
      <c r="F235" s="295"/>
      <c r="G235" s="296"/>
    </row>
    <row r="236" spans="1:7" ht="12.75">
      <c r="A236" s="373"/>
      <c r="B236" s="373"/>
      <c r="C236" s="373"/>
      <c r="D236" s="374"/>
      <c r="E236" s="294"/>
      <c r="F236" s="295"/>
      <c r="G236" s="296"/>
    </row>
    <row r="237" spans="1:7" ht="12.75">
      <c r="A237" s="373"/>
      <c r="B237" s="373"/>
      <c r="C237" s="373"/>
      <c r="D237" s="374"/>
      <c r="E237" s="294"/>
      <c r="F237" s="295"/>
      <c r="G237" s="296"/>
    </row>
    <row r="238" spans="1:7" ht="12.75">
      <c r="A238" s="373"/>
      <c r="B238" s="373"/>
      <c r="C238" s="373"/>
      <c r="D238" s="374"/>
      <c r="E238" s="294"/>
      <c r="F238" s="295"/>
      <c r="G238" s="296"/>
    </row>
    <row r="239" spans="1:7" ht="12.75">
      <c r="A239" s="373"/>
      <c r="B239" s="373"/>
      <c r="C239" s="373"/>
      <c r="D239" s="374"/>
      <c r="E239" s="294"/>
      <c r="F239" s="295"/>
      <c r="G239" s="296"/>
    </row>
    <row r="240" spans="1:7" ht="12.75">
      <c r="A240" s="373"/>
      <c r="B240" s="373"/>
      <c r="C240" s="373"/>
      <c r="D240" s="374"/>
      <c r="E240" s="294"/>
      <c r="F240" s="295"/>
      <c r="G240" s="296"/>
    </row>
    <row r="241" spans="1:7" ht="12.75">
      <c r="A241" s="373"/>
      <c r="B241" s="373"/>
      <c r="C241" s="373"/>
      <c r="D241" s="374"/>
      <c r="E241" s="294"/>
      <c r="F241" s="295"/>
      <c r="G241" s="296"/>
    </row>
    <row r="242" spans="1:7" ht="12.75">
      <c r="A242" s="373"/>
      <c r="B242" s="373"/>
      <c r="C242" s="373"/>
      <c r="D242" s="374"/>
      <c r="E242" s="294"/>
      <c r="F242" s="295"/>
      <c r="G242" s="296"/>
    </row>
    <row r="243" spans="1:7" ht="12.75">
      <c r="A243" s="373"/>
      <c r="B243" s="373"/>
      <c r="C243" s="373"/>
      <c r="D243" s="374"/>
      <c r="E243" s="294"/>
      <c r="F243" s="295"/>
      <c r="G243" s="296"/>
    </row>
    <row r="244" spans="1:7" ht="12.75">
      <c r="A244" s="373"/>
      <c r="B244" s="373"/>
      <c r="C244" s="373"/>
      <c r="D244" s="374"/>
      <c r="E244" s="294"/>
      <c r="F244" s="295"/>
      <c r="G244" s="296"/>
    </row>
    <row r="245" spans="1:7" ht="12.75">
      <c r="A245" s="373"/>
      <c r="B245" s="373"/>
      <c r="C245" s="373"/>
      <c r="D245" s="374"/>
      <c r="E245" s="294"/>
      <c r="F245" s="295"/>
      <c r="G245" s="296"/>
    </row>
    <row r="246" spans="1:7" ht="12.75">
      <c r="A246" s="373"/>
      <c r="B246" s="373"/>
      <c r="C246" s="373"/>
      <c r="D246" s="374"/>
      <c r="E246" s="294"/>
      <c r="F246" s="295"/>
      <c r="G246" s="296"/>
    </row>
    <row r="247" spans="1:7" ht="12.75">
      <c r="A247" s="373"/>
      <c r="B247" s="373"/>
      <c r="C247" s="373"/>
      <c r="D247" s="374"/>
      <c r="E247" s="294"/>
      <c r="F247" s="295"/>
      <c r="G247" s="296"/>
    </row>
    <row r="248" spans="1:7" ht="12.75">
      <c r="A248" s="373"/>
      <c r="B248" s="373"/>
      <c r="C248" s="373"/>
      <c r="D248" s="374"/>
      <c r="E248" s="294"/>
      <c r="F248" s="295"/>
      <c r="G248" s="296"/>
    </row>
    <row r="249" spans="1:7" ht="12.75">
      <c r="A249" s="373"/>
      <c r="B249" s="373"/>
      <c r="C249" s="373"/>
      <c r="D249" s="374"/>
      <c r="E249" s="294"/>
      <c r="F249" s="295"/>
      <c r="G249" s="296"/>
    </row>
    <row r="250" spans="1:7" ht="12.75">
      <c r="A250" s="373"/>
      <c r="B250" s="373"/>
      <c r="C250" s="373"/>
      <c r="D250" s="374"/>
      <c r="E250" s="294"/>
      <c r="F250" s="295"/>
      <c r="G250" s="296"/>
    </row>
    <row r="251" spans="1:7" ht="12.75">
      <c r="A251" s="373"/>
      <c r="B251" s="373"/>
      <c r="C251" s="373"/>
      <c r="D251" s="374"/>
      <c r="E251" s="294"/>
      <c r="F251" s="295"/>
      <c r="G251" s="296"/>
    </row>
    <row r="252" spans="1:7" ht="12.75">
      <c r="A252" s="373"/>
      <c r="B252" s="373"/>
      <c r="C252" s="373"/>
      <c r="D252" s="374"/>
      <c r="E252" s="294"/>
      <c r="F252" s="295"/>
      <c r="G252" s="296"/>
    </row>
    <row r="253" spans="1:7" ht="12.75">
      <c r="A253" s="373"/>
      <c r="B253" s="373"/>
      <c r="C253" s="373"/>
      <c r="D253" s="374"/>
      <c r="E253" s="294"/>
      <c r="F253" s="295"/>
      <c r="G253" s="296"/>
    </row>
    <row r="254" spans="1:7" ht="12.75">
      <c r="A254" s="373"/>
      <c r="B254" s="373"/>
      <c r="C254" s="373"/>
      <c r="D254" s="374"/>
      <c r="E254" s="294"/>
      <c r="F254" s="295"/>
      <c r="G254" s="296"/>
    </row>
    <row r="255" spans="1:7" ht="12.75">
      <c r="A255" s="373"/>
      <c r="B255" s="373"/>
      <c r="C255" s="373"/>
      <c r="D255" s="374"/>
      <c r="E255" s="294"/>
      <c r="F255" s="295"/>
      <c r="G255" s="296"/>
    </row>
    <row r="256" spans="1:7" ht="12.75">
      <c r="A256" s="373"/>
      <c r="B256" s="373"/>
      <c r="C256" s="373"/>
      <c r="D256" s="374"/>
      <c r="E256" s="294"/>
      <c r="F256" s="295"/>
      <c r="G256" s="296"/>
    </row>
    <row r="257" spans="1:7" ht="12.75">
      <c r="A257" s="373"/>
      <c r="B257" s="373"/>
      <c r="C257" s="373"/>
      <c r="D257" s="374"/>
      <c r="E257" s="294"/>
      <c r="F257" s="295"/>
      <c r="G257" s="296"/>
    </row>
    <row r="258" spans="1:7" ht="12.75">
      <c r="A258" s="373"/>
      <c r="B258" s="373"/>
      <c r="C258" s="373"/>
      <c r="D258" s="374"/>
      <c r="E258" s="294"/>
      <c r="F258" s="295"/>
      <c r="G258" s="296"/>
    </row>
    <row r="259" spans="1:7" ht="12.75">
      <c r="A259" s="373"/>
      <c r="B259" s="373"/>
      <c r="C259" s="373"/>
      <c r="D259" s="374"/>
      <c r="E259" s="294"/>
      <c r="F259" s="295"/>
      <c r="G259" s="296"/>
    </row>
    <row r="260" spans="1:7" ht="12.75">
      <c r="A260" s="373"/>
      <c r="B260" s="373"/>
      <c r="C260" s="373"/>
      <c r="D260" s="374"/>
      <c r="E260" s="294"/>
      <c r="F260" s="295"/>
      <c r="G260" s="296"/>
    </row>
    <row r="261" spans="1:7" ht="12.75">
      <c r="A261" s="373"/>
      <c r="B261" s="373"/>
      <c r="C261" s="373"/>
      <c r="D261" s="374"/>
      <c r="E261" s="294"/>
      <c r="F261" s="295"/>
      <c r="G261" s="296"/>
    </row>
    <row r="262" spans="1:7" ht="12.75">
      <c r="A262" s="373"/>
      <c r="B262" s="373"/>
      <c r="C262" s="373"/>
      <c r="D262" s="374"/>
      <c r="E262" s="294"/>
      <c r="F262" s="295"/>
      <c r="G262" s="296"/>
    </row>
    <row r="263" spans="1:7" ht="12.75">
      <c r="A263" s="373"/>
      <c r="B263" s="373"/>
      <c r="C263" s="373"/>
      <c r="D263" s="374"/>
      <c r="E263" s="294"/>
      <c r="F263" s="295"/>
      <c r="G263" s="296"/>
    </row>
    <row r="264" spans="1:7" ht="12.75">
      <c r="A264" s="373"/>
      <c r="B264" s="373"/>
      <c r="C264" s="373"/>
      <c r="D264" s="374"/>
      <c r="E264" s="294"/>
      <c r="F264" s="295"/>
      <c r="G264" s="296"/>
    </row>
    <row r="265" spans="1:7" ht="12.75">
      <c r="A265" s="373"/>
      <c r="B265" s="373"/>
      <c r="C265" s="373"/>
      <c r="D265" s="374"/>
      <c r="E265" s="294"/>
      <c r="F265" s="295"/>
      <c r="G265" s="296"/>
    </row>
    <row r="266" spans="1:7" ht="12.75">
      <c r="A266" s="373"/>
      <c r="B266" s="373"/>
      <c r="C266" s="373"/>
      <c r="D266" s="374"/>
      <c r="E266" s="294"/>
      <c r="F266" s="295"/>
      <c r="G266" s="296"/>
    </row>
    <row r="267" spans="1:7" ht="12.75">
      <c r="A267" s="373"/>
      <c r="B267" s="373"/>
      <c r="C267" s="373"/>
      <c r="D267" s="374"/>
      <c r="E267" s="294"/>
      <c r="F267" s="295"/>
      <c r="G267" s="296"/>
    </row>
    <row r="268" spans="1:7" ht="12.75">
      <c r="A268" s="373"/>
      <c r="B268" s="373"/>
      <c r="C268" s="373"/>
      <c r="D268" s="374"/>
      <c r="E268" s="294"/>
      <c r="F268" s="295"/>
      <c r="G268" s="296"/>
    </row>
    <row r="269" spans="1:7" ht="12.75">
      <c r="A269" s="373"/>
      <c r="B269" s="373"/>
      <c r="C269" s="373"/>
      <c r="D269" s="374"/>
      <c r="E269" s="294"/>
      <c r="F269" s="295"/>
      <c r="G269" s="296"/>
    </row>
    <row r="270" spans="1:7" ht="12.75">
      <c r="A270" s="373"/>
      <c r="B270" s="373"/>
      <c r="C270" s="373"/>
      <c r="D270" s="374"/>
      <c r="E270" s="294"/>
      <c r="F270" s="295"/>
      <c r="G270" s="296"/>
    </row>
    <row r="271" spans="1:7" ht="12.75">
      <c r="A271" s="373"/>
      <c r="B271" s="373"/>
      <c r="C271" s="373"/>
      <c r="D271" s="374"/>
      <c r="E271" s="294"/>
      <c r="F271" s="295"/>
      <c r="G271" s="296"/>
    </row>
    <row r="272" spans="1:7" ht="12.75">
      <c r="A272" s="373"/>
      <c r="B272" s="373"/>
      <c r="C272" s="373"/>
      <c r="D272" s="374"/>
      <c r="E272" s="294"/>
      <c r="F272" s="295"/>
      <c r="G272" s="296"/>
    </row>
    <row r="273" spans="1:7" ht="12.75">
      <c r="A273" s="373"/>
      <c r="B273" s="373"/>
      <c r="C273" s="373"/>
      <c r="D273" s="374"/>
      <c r="E273" s="294"/>
      <c r="F273" s="295"/>
      <c r="G273" s="296"/>
    </row>
    <row r="274" spans="1:7" ht="12.75">
      <c r="A274" s="373"/>
      <c r="B274" s="373"/>
      <c r="C274" s="373"/>
      <c r="D274" s="374"/>
      <c r="E274" s="294"/>
      <c r="F274" s="295"/>
      <c r="G274" s="296"/>
    </row>
    <row r="275" spans="1:7" ht="12.75">
      <c r="A275" s="373"/>
      <c r="B275" s="373"/>
      <c r="C275" s="373"/>
      <c r="D275" s="374"/>
      <c r="E275" s="294"/>
      <c r="F275" s="295"/>
      <c r="G275" s="296"/>
    </row>
    <row r="276" spans="1:7" ht="12.75">
      <c r="A276" s="373"/>
      <c r="B276" s="373"/>
      <c r="C276" s="373"/>
      <c r="D276" s="374"/>
      <c r="E276" s="294"/>
      <c r="F276" s="295"/>
      <c r="G276" s="296"/>
    </row>
    <row r="277" spans="1:7" ht="12.75">
      <c r="A277" s="373"/>
      <c r="B277" s="373"/>
      <c r="C277" s="373"/>
      <c r="D277" s="374"/>
      <c r="E277" s="294"/>
      <c r="F277" s="295"/>
      <c r="G277" s="296"/>
    </row>
    <row r="278" spans="1:7" ht="12.75">
      <c r="A278" s="373"/>
      <c r="B278" s="373"/>
      <c r="C278" s="373"/>
      <c r="D278" s="374"/>
      <c r="E278" s="294"/>
      <c r="F278" s="295"/>
      <c r="G278" s="296"/>
    </row>
    <row r="279" spans="1:7" ht="12.75">
      <c r="A279" s="373"/>
      <c r="B279" s="373"/>
      <c r="C279" s="373"/>
      <c r="D279" s="374"/>
      <c r="E279" s="294"/>
      <c r="F279" s="295"/>
      <c r="G279" s="296"/>
    </row>
    <row r="280" spans="1:7" ht="12.75">
      <c r="A280" s="373"/>
      <c r="B280" s="373"/>
      <c r="C280" s="373"/>
      <c r="D280" s="374"/>
      <c r="E280" s="294"/>
      <c r="F280" s="295"/>
      <c r="G280" s="296"/>
    </row>
    <row r="281" spans="1:7" ht="12.75">
      <c r="A281" s="373"/>
      <c r="B281" s="373"/>
      <c r="C281" s="373"/>
      <c r="D281" s="374"/>
      <c r="E281" s="294"/>
      <c r="F281" s="295"/>
      <c r="G281" s="296"/>
    </row>
    <row r="282" spans="1:7" ht="12.75">
      <c r="A282" s="373"/>
      <c r="B282" s="373"/>
      <c r="C282" s="373"/>
      <c r="D282" s="374"/>
      <c r="E282" s="294"/>
      <c r="F282" s="295"/>
      <c r="G282" s="296"/>
    </row>
    <row r="283" spans="1:7" ht="12.75">
      <c r="A283" s="373"/>
      <c r="B283" s="373"/>
      <c r="C283" s="373"/>
      <c r="D283" s="374"/>
      <c r="E283" s="294"/>
      <c r="F283" s="295"/>
      <c r="G283" s="296"/>
    </row>
    <row r="284" spans="1:7" ht="12.75">
      <c r="A284" s="373"/>
      <c r="B284" s="373"/>
      <c r="C284" s="373"/>
      <c r="D284" s="374"/>
      <c r="E284" s="294"/>
      <c r="F284" s="295"/>
      <c r="G284" s="296"/>
    </row>
    <row r="285" spans="1:7" ht="12.75">
      <c r="A285" s="373"/>
      <c r="B285" s="373"/>
      <c r="C285" s="373"/>
      <c r="D285" s="374"/>
      <c r="E285" s="294"/>
      <c r="F285" s="295"/>
      <c r="G285" s="296"/>
    </row>
    <row r="286" spans="1:7" ht="12.75">
      <c r="A286" s="373"/>
      <c r="B286" s="373"/>
      <c r="C286" s="373"/>
      <c r="D286" s="374"/>
      <c r="E286" s="294"/>
      <c r="F286" s="295"/>
      <c r="G286" s="296"/>
    </row>
    <row r="287" spans="1:7" ht="12.75">
      <c r="A287" s="373"/>
      <c r="B287" s="373"/>
      <c r="C287" s="373"/>
      <c r="D287" s="374"/>
      <c r="E287" s="294"/>
      <c r="F287" s="295"/>
      <c r="G287" s="296"/>
    </row>
    <row r="288" spans="1:7" ht="12.75">
      <c r="A288" s="373"/>
      <c r="B288" s="373"/>
      <c r="C288" s="373"/>
      <c r="D288" s="374"/>
      <c r="E288" s="294"/>
      <c r="F288" s="295"/>
      <c r="G288" s="296"/>
    </row>
    <row r="289" spans="1:7" ht="12.75">
      <c r="A289" s="373"/>
      <c r="B289" s="373"/>
      <c r="C289" s="373"/>
      <c r="D289" s="374"/>
      <c r="E289" s="294"/>
      <c r="F289" s="295"/>
      <c r="G289" s="296"/>
    </row>
    <row r="290" spans="1:7" ht="12.75">
      <c r="A290" s="373"/>
      <c r="B290" s="373"/>
      <c r="C290" s="373"/>
      <c r="D290" s="374"/>
      <c r="E290" s="294"/>
      <c r="F290" s="295"/>
      <c r="G290" s="296"/>
    </row>
    <row r="291" spans="1:7" ht="12.75">
      <c r="A291" s="373"/>
      <c r="B291" s="373"/>
      <c r="C291" s="373"/>
      <c r="D291" s="374"/>
      <c r="E291" s="294"/>
      <c r="F291" s="295"/>
      <c r="G291" s="296"/>
    </row>
    <row r="292" spans="1:7" ht="12.75">
      <c r="A292" s="373"/>
      <c r="B292" s="373"/>
      <c r="C292" s="373"/>
      <c r="D292" s="374"/>
      <c r="E292" s="294"/>
      <c r="F292" s="295"/>
      <c r="G292" s="296"/>
    </row>
    <row r="293" spans="1:7" ht="12.75">
      <c r="A293" s="373"/>
      <c r="B293" s="373"/>
      <c r="C293" s="373"/>
      <c r="D293" s="374"/>
      <c r="E293" s="294"/>
      <c r="F293" s="295"/>
      <c r="G293" s="296"/>
    </row>
    <row r="294" spans="1:7" ht="12.75">
      <c r="A294" s="373"/>
      <c r="B294" s="373"/>
      <c r="C294" s="373"/>
      <c r="D294" s="374"/>
      <c r="E294" s="294"/>
      <c r="F294" s="295"/>
      <c r="G294" s="296"/>
    </row>
    <row r="295" spans="1:7" ht="12.75">
      <c r="A295" s="373"/>
      <c r="B295" s="373"/>
      <c r="C295" s="373"/>
      <c r="D295" s="374"/>
      <c r="E295" s="294"/>
      <c r="F295" s="295"/>
      <c r="G295" s="296"/>
    </row>
    <row r="296" spans="1:7" ht="12.75">
      <c r="A296" s="373"/>
      <c r="B296" s="373"/>
      <c r="C296" s="373"/>
      <c r="D296" s="374"/>
      <c r="E296" s="294"/>
      <c r="F296" s="295"/>
      <c r="G296" s="296"/>
    </row>
    <row r="297" spans="1:7" ht="12.75">
      <c r="A297" s="373"/>
      <c r="B297" s="373"/>
      <c r="C297" s="373"/>
      <c r="D297" s="374"/>
      <c r="E297" s="294"/>
      <c r="F297" s="295"/>
      <c r="G297" s="296"/>
    </row>
    <row r="298" spans="1:7" ht="12.75">
      <c r="A298" s="373"/>
      <c r="B298" s="373"/>
      <c r="C298" s="373"/>
      <c r="D298" s="374"/>
      <c r="E298" s="294"/>
      <c r="F298" s="295"/>
      <c r="G298" s="296"/>
    </row>
    <row r="299" spans="1:7" ht="12.75">
      <c r="A299" s="373"/>
      <c r="B299" s="373"/>
      <c r="C299" s="373"/>
      <c r="D299" s="374"/>
      <c r="E299" s="294"/>
      <c r="F299" s="295"/>
      <c r="G299" s="296"/>
    </row>
    <row r="300" spans="1:7" ht="12.75">
      <c r="A300" s="373"/>
      <c r="B300" s="373"/>
      <c r="C300" s="373"/>
      <c r="D300" s="374"/>
      <c r="E300" s="294"/>
      <c r="F300" s="295"/>
      <c r="G300" s="296"/>
    </row>
    <row r="301" spans="1:7" ht="12.75">
      <c r="A301" s="373"/>
      <c r="B301" s="373"/>
      <c r="C301" s="373"/>
      <c r="D301" s="374"/>
      <c r="E301" s="294"/>
      <c r="F301" s="295"/>
      <c r="G301" s="296"/>
    </row>
    <row r="302" spans="1:7" ht="12.75">
      <c r="A302" s="373"/>
      <c r="B302" s="373"/>
      <c r="C302" s="373"/>
      <c r="D302" s="374"/>
      <c r="E302" s="294"/>
      <c r="F302" s="295"/>
      <c r="G302" s="296"/>
    </row>
    <row r="303" spans="1:7" ht="12.75">
      <c r="A303" s="373"/>
      <c r="B303" s="373"/>
      <c r="C303" s="373"/>
      <c r="D303" s="374"/>
      <c r="E303" s="294"/>
      <c r="F303" s="295"/>
      <c r="G303" s="296"/>
    </row>
    <row r="304" spans="1:7" ht="12.75">
      <c r="A304" s="373"/>
      <c r="B304" s="373"/>
      <c r="C304" s="373"/>
      <c r="D304" s="374"/>
      <c r="E304" s="294"/>
      <c r="F304" s="295"/>
      <c r="G304" s="296"/>
    </row>
    <row r="305" spans="1:7" ht="12.75">
      <c r="A305" s="373"/>
      <c r="B305" s="373"/>
      <c r="C305" s="373"/>
      <c r="D305" s="374"/>
      <c r="E305" s="294"/>
      <c r="F305" s="295"/>
      <c r="G305" s="296"/>
    </row>
    <row r="306" spans="1:7" ht="12.75">
      <c r="A306" s="373"/>
      <c r="B306" s="373"/>
      <c r="C306" s="373"/>
      <c r="D306" s="374"/>
      <c r="E306" s="294"/>
      <c r="F306" s="295"/>
      <c r="G306" s="296"/>
    </row>
    <row r="307" spans="1:7" ht="12.75">
      <c r="A307" s="373"/>
      <c r="B307" s="373"/>
      <c r="C307" s="373"/>
      <c r="D307" s="374"/>
      <c r="E307" s="294"/>
      <c r="F307" s="295"/>
      <c r="G307" s="296"/>
    </row>
    <row r="308" spans="1:7" ht="12.75">
      <c r="A308" s="373"/>
      <c r="B308" s="373"/>
      <c r="C308" s="373"/>
      <c r="D308" s="374"/>
      <c r="E308" s="294"/>
      <c r="F308" s="295"/>
      <c r="G308" s="296"/>
    </row>
    <row r="309" spans="1:7" ht="12.75">
      <c r="A309" s="373"/>
      <c r="B309" s="373"/>
      <c r="C309" s="373"/>
      <c r="D309" s="374"/>
      <c r="E309" s="294"/>
      <c r="F309" s="295"/>
      <c r="G309" s="296"/>
    </row>
    <row r="310" spans="1:7" ht="12.75">
      <c r="A310" s="373"/>
      <c r="B310" s="373"/>
      <c r="C310" s="373"/>
      <c r="D310" s="374"/>
      <c r="E310" s="294"/>
      <c r="F310" s="295"/>
      <c r="G310" s="296"/>
    </row>
    <row r="311" spans="1:7" ht="12.75">
      <c r="A311" s="373"/>
      <c r="B311" s="373"/>
      <c r="C311" s="373"/>
      <c r="D311" s="374"/>
      <c r="E311" s="294"/>
      <c r="F311" s="295"/>
      <c r="G311" s="296"/>
    </row>
    <row r="312" spans="1:7" ht="12.75">
      <c r="A312" s="373"/>
      <c r="B312" s="373"/>
      <c r="C312" s="373"/>
      <c r="D312" s="374"/>
      <c r="E312" s="294"/>
      <c r="F312" s="295"/>
      <c r="G312" s="296"/>
    </row>
    <row r="313" spans="1:7" ht="12.75">
      <c r="A313" s="373"/>
      <c r="B313" s="373"/>
      <c r="C313" s="373"/>
      <c r="D313" s="374"/>
      <c r="E313" s="294"/>
      <c r="F313" s="295"/>
      <c r="G313" s="296"/>
    </row>
    <row r="314" spans="1:7" ht="12.75">
      <c r="A314" s="373"/>
      <c r="B314" s="373"/>
      <c r="C314" s="373"/>
      <c r="D314" s="374"/>
      <c r="E314" s="294"/>
      <c r="F314" s="295"/>
      <c r="G314" s="296"/>
    </row>
    <row r="315" spans="1:7" ht="12.75">
      <c r="A315" s="373"/>
      <c r="B315" s="373"/>
      <c r="C315" s="373"/>
      <c r="D315" s="374"/>
      <c r="E315" s="294"/>
      <c r="F315" s="295"/>
      <c r="G315" s="296"/>
    </row>
    <row r="316" spans="1:7" ht="12.75">
      <c r="A316" s="373"/>
      <c r="B316" s="373"/>
      <c r="C316" s="373"/>
      <c r="D316" s="374"/>
      <c r="E316" s="294"/>
      <c r="F316" s="295"/>
      <c r="G316" s="296"/>
    </row>
    <row r="317" spans="1:7" ht="12.75">
      <c r="A317" s="373"/>
      <c r="B317" s="373"/>
      <c r="C317" s="373"/>
      <c r="D317" s="374"/>
      <c r="E317" s="294"/>
      <c r="F317" s="295"/>
      <c r="G317" s="296"/>
    </row>
    <row r="318" spans="1:7" ht="12.75">
      <c r="A318" s="373"/>
      <c r="B318" s="373"/>
      <c r="C318" s="373"/>
      <c r="D318" s="374"/>
      <c r="E318" s="294"/>
      <c r="F318" s="295"/>
      <c r="G318" s="296"/>
    </row>
    <row r="319" spans="1:7" ht="12.75">
      <c r="A319" s="373"/>
      <c r="B319" s="373"/>
      <c r="C319" s="373"/>
      <c r="D319" s="374"/>
      <c r="E319" s="294"/>
      <c r="F319" s="295"/>
      <c r="G319" s="296"/>
    </row>
    <row r="320" spans="1:7" ht="12.75">
      <c r="A320" s="373"/>
      <c r="B320" s="373"/>
      <c r="C320" s="373"/>
      <c r="D320" s="374"/>
      <c r="E320" s="294"/>
      <c r="F320" s="295"/>
      <c r="G320" s="296"/>
    </row>
    <row r="321" spans="1:7" ht="12.75">
      <c r="A321" s="373"/>
      <c r="B321" s="373"/>
      <c r="C321" s="373"/>
      <c r="D321" s="374"/>
      <c r="E321" s="294"/>
      <c r="F321" s="295"/>
      <c r="G321" s="296"/>
    </row>
    <row r="322" spans="1:7" ht="12.75">
      <c r="A322" s="373"/>
      <c r="B322" s="373"/>
      <c r="C322" s="373"/>
      <c r="D322" s="374"/>
      <c r="E322" s="294"/>
      <c r="F322" s="295"/>
      <c r="G322" s="296"/>
    </row>
    <row r="323" spans="1:7" ht="12.75">
      <c r="A323" s="373"/>
      <c r="B323" s="373"/>
      <c r="C323" s="373"/>
      <c r="D323" s="374"/>
      <c r="E323" s="294"/>
      <c r="F323" s="295"/>
      <c r="G323" s="296"/>
    </row>
    <row r="324" spans="1:7" ht="12.75">
      <c r="A324" s="373"/>
      <c r="B324" s="373"/>
      <c r="C324" s="373"/>
      <c r="D324" s="374"/>
      <c r="E324" s="294"/>
      <c r="F324" s="295"/>
      <c r="G324" s="296"/>
    </row>
    <row r="325" spans="1:7" ht="12.75">
      <c r="A325" s="373"/>
      <c r="B325" s="373"/>
      <c r="C325" s="373"/>
      <c r="D325" s="374"/>
      <c r="E325" s="294"/>
      <c r="F325" s="295"/>
      <c r="G325" s="296"/>
    </row>
    <row r="326" spans="1:7" ht="12.75">
      <c r="A326" s="373"/>
      <c r="B326" s="373"/>
      <c r="C326" s="373"/>
      <c r="D326" s="374"/>
      <c r="E326" s="294"/>
      <c r="F326" s="295"/>
      <c r="G326" s="296"/>
    </row>
    <row r="327" spans="1:7" ht="12.75">
      <c r="A327" s="373"/>
      <c r="B327" s="373"/>
      <c r="C327" s="373"/>
      <c r="D327" s="374"/>
      <c r="E327" s="294"/>
      <c r="F327" s="295"/>
      <c r="G327" s="296"/>
    </row>
    <row r="328" spans="1:7" ht="12.75">
      <c r="A328" s="373"/>
      <c r="B328" s="373"/>
      <c r="C328" s="373"/>
      <c r="D328" s="374"/>
      <c r="E328" s="294"/>
      <c r="F328" s="295"/>
      <c r="G328" s="296"/>
    </row>
    <row r="329" spans="1:7" ht="12.75">
      <c r="A329" s="373"/>
      <c r="B329" s="373"/>
      <c r="C329" s="373"/>
      <c r="D329" s="374"/>
      <c r="E329" s="294"/>
      <c r="F329" s="295"/>
      <c r="G329" s="296"/>
    </row>
    <row r="330" spans="1:7" ht="12.75">
      <c r="A330" s="373"/>
      <c r="B330" s="373"/>
      <c r="C330" s="373"/>
      <c r="D330" s="374"/>
      <c r="E330" s="294"/>
      <c r="F330" s="295"/>
      <c r="G330" s="296"/>
    </row>
    <row r="331" spans="1:7" ht="12.75">
      <c r="A331" s="373"/>
      <c r="B331" s="373"/>
      <c r="C331" s="373"/>
      <c r="D331" s="374"/>
      <c r="E331" s="294"/>
      <c r="F331" s="295"/>
      <c r="G331" s="296"/>
    </row>
    <row r="332" spans="1:7" ht="12.75">
      <c r="A332" s="373"/>
      <c r="B332" s="373"/>
      <c r="C332" s="373"/>
      <c r="D332" s="374"/>
      <c r="E332" s="294"/>
      <c r="F332" s="295"/>
      <c r="G332" s="296"/>
    </row>
    <row r="333" spans="1:7" ht="12.75">
      <c r="A333" s="373"/>
      <c r="B333" s="373"/>
      <c r="C333" s="373"/>
      <c r="D333" s="374"/>
      <c r="E333" s="294"/>
      <c r="F333" s="295"/>
      <c r="G333" s="296"/>
    </row>
    <row r="334" spans="1:7" ht="12.75">
      <c r="A334" s="373"/>
      <c r="B334" s="373"/>
      <c r="C334" s="373"/>
      <c r="D334" s="374"/>
      <c r="E334" s="294"/>
      <c r="F334" s="295"/>
      <c r="G334" s="296"/>
    </row>
    <row r="335" spans="1:7" ht="12.75">
      <c r="A335" s="373"/>
      <c r="B335" s="373"/>
      <c r="C335" s="373"/>
      <c r="D335" s="374"/>
      <c r="E335" s="294"/>
      <c r="F335" s="295"/>
      <c r="G335" s="296"/>
    </row>
    <row r="336" spans="1:7" ht="12.75">
      <c r="A336" s="373"/>
      <c r="B336" s="373"/>
      <c r="C336" s="373"/>
      <c r="D336" s="374"/>
      <c r="E336" s="294"/>
      <c r="F336" s="295"/>
      <c r="G336" s="296"/>
    </row>
    <row r="337" spans="1:7" ht="12.75">
      <c r="A337" s="373"/>
      <c r="B337" s="373"/>
      <c r="C337" s="373"/>
      <c r="D337" s="374"/>
      <c r="E337" s="294"/>
      <c r="F337" s="295"/>
      <c r="G337" s="296"/>
    </row>
    <row r="338" spans="1:7" ht="12.75">
      <c r="A338" s="373"/>
      <c r="B338" s="373"/>
      <c r="C338" s="373"/>
      <c r="D338" s="374"/>
      <c r="E338" s="294"/>
      <c r="F338" s="295"/>
      <c r="G338" s="296"/>
    </row>
    <row r="339" spans="1:7" ht="12.75">
      <c r="A339" s="373"/>
      <c r="B339" s="373"/>
      <c r="C339" s="373"/>
      <c r="D339" s="374"/>
      <c r="E339" s="294"/>
      <c r="F339" s="295"/>
      <c r="G339" s="296"/>
    </row>
    <row r="341" spans="1:7" ht="12.75">
      <c r="A341" s="373"/>
      <c r="B341" s="373"/>
      <c r="C341" s="373"/>
      <c r="D341" s="374"/>
      <c r="E341" s="294"/>
      <c r="F341" s="295"/>
      <c r="G341" s="296"/>
    </row>
    <row r="342" spans="1:7" ht="12.75">
      <c r="A342" s="373"/>
      <c r="B342" s="373"/>
      <c r="C342" s="373"/>
      <c r="D342" s="374"/>
      <c r="E342" s="294"/>
      <c r="F342" s="295"/>
      <c r="G342" s="296"/>
    </row>
    <row r="343" spans="1:7" ht="12.75">
      <c r="A343" s="373"/>
      <c r="B343" s="373"/>
      <c r="C343" s="373"/>
      <c r="D343" s="374"/>
      <c r="E343" s="294"/>
      <c r="F343" s="295"/>
      <c r="G343" s="296"/>
    </row>
    <row r="344" spans="1:7" ht="12.75">
      <c r="A344" s="373"/>
      <c r="B344" s="373"/>
      <c r="C344" s="373"/>
      <c r="D344" s="374"/>
      <c r="E344" s="294"/>
      <c r="F344" s="295"/>
      <c r="G344" s="296"/>
    </row>
    <row r="345" spans="1:7" ht="12.75">
      <c r="A345" s="373"/>
      <c r="B345" s="373"/>
      <c r="C345" s="373"/>
      <c r="D345" s="374"/>
      <c r="E345" s="294"/>
      <c r="F345" s="295"/>
      <c r="G345" s="296"/>
    </row>
    <row r="346" spans="1:7" ht="12.75">
      <c r="A346" s="373"/>
      <c r="B346" s="373"/>
      <c r="C346" s="373"/>
      <c r="D346" s="374"/>
      <c r="E346" s="294"/>
      <c r="F346" s="295"/>
      <c r="G346" s="296"/>
    </row>
    <row r="347" spans="1:7" ht="12.75">
      <c r="A347" s="373"/>
      <c r="B347" s="373"/>
      <c r="C347" s="373"/>
      <c r="D347" s="374"/>
      <c r="E347" s="294"/>
      <c r="F347" s="295"/>
      <c r="G347" s="296"/>
    </row>
    <row r="348" spans="1:7" ht="12.75">
      <c r="A348" s="373"/>
      <c r="B348" s="373"/>
      <c r="C348" s="373"/>
      <c r="D348" s="374"/>
      <c r="E348" s="294"/>
      <c r="F348" s="295"/>
      <c r="G348" s="296"/>
    </row>
    <row r="349" spans="1:7" ht="12.75">
      <c r="A349" s="373"/>
      <c r="B349" s="373"/>
      <c r="C349" s="373"/>
      <c r="D349" s="374"/>
      <c r="E349" s="294"/>
      <c r="F349" s="295"/>
      <c r="G349" s="296"/>
    </row>
    <row r="350" spans="1:7" ht="12.75">
      <c r="A350" s="373"/>
      <c r="B350" s="373"/>
      <c r="C350" s="373"/>
      <c r="D350" s="374"/>
      <c r="E350" s="294"/>
      <c r="F350" s="295"/>
      <c r="G350" s="296"/>
    </row>
    <row r="351" spans="1:7" ht="12.75">
      <c r="A351" s="373"/>
      <c r="B351" s="373"/>
      <c r="C351" s="373"/>
      <c r="D351" s="374"/>
      <c r="E351" s="294"/>
      <c r="F351" s="295"/>
      <c r="G351" s="296"/>
    </row>
    <row r="352" spans="1:7" ht="12.75">
      <c r="A352" s="373"/>
      <c r="B352" s="373"/>
      <c r="C352" s="373"/>
      <c r="D352" s="374"/>
      <c r="E352" s="294"/>
      <c r="F352" s="295"/>
      <c r="G352" s="296"/>
    </row>
    <row r="353" spans="1:7" ht="12.75">
      <c r="A353" s="373"/>
      <c r="B353" s="373"/>
      <c r="C353" s="373"/>
      <c r="D353" s="374"/>
      <c r="E353" s="294"/>
      <c r="F353" s="295"/>
      <c r="G353" s="296"/>
    </row>
    <row r="354" spans="1:7" ht="12.75">
      <c r="A354" s="373"/>
      <c r="B354" s="373"/>
      <c r="C354" s="373"/>
      <c r="D354" s="374"/>
      <c r="E354" s="294"/>
      <c r="F354" s="295"/>
      <c r="G354" s="296"/>
    </row>
    <row r="355" spans="1:7" ht="12.75">
      <c r="A355" s="373"/>
      <c r="B355" s="373"/>
      <c r="C355" s="373"/>
      <c r="D355" s="374"/>
      <c r="E355" s="294"/>
      <c r="F355" s="295"/>
      <c r="G355" s="296"/>
    </row>
    <row r="356" spans="1:7" ht="12.75">
      <c r="A356" s="373"/>
      <c r="B356" s="373"/>
      <c r="C356" s="373"/>
      <c r="D356" s="374"/>
      <c r="E356" s="294"/>
      <c r="F356" s="295"/>
      <c r="G356" s="296"/>
    </row>
    <row r="357" spans="1:7" ht="12.75">
      <c r="A357" s="373"/>
      <c r="B357" s="373"/>
      <c r="C357" s="373"/>
      <c r="D357" s="374"/>
      <c r="E357" s="294"/>
      <c r="F357" s="295"/>
      <c r="G357" s="296"/>
    </row>
    <row r="358" spans="1:7" ht="12.75">
      <c r="A358" s="373"/>
      <c r="B358" s="373"/>
      <c r="C358" s="373"/>
      <c r="D358" s="374"/>
      <c r="E358" s="294"/>
      <c r="F358" s="295"/>
      <c r="G358" s="296"/>
    </row>
    <row r="359" spans="1:7" ht="12.75">
      <c r="A359" s="373"/>
      <c r="B359" s="373"/>
      <c r="C359" s="373"/>
      <c r="D359" s="374"/>
      <c r="E359" s="294"/>
      <c r="F359" s="295"/>
      <c r="G359" s="296"/>
    </row>
    <row r="360" spans="1:7" ht="12.75">
      <c r="A360" s="373"/>
      <c r="B360" s="373"/>
      <c r="C360" s="373"/>
      <c r="D360" s="374"/>
      <c r="E360" s="294"/>
      <c r="F360" s="295"/>
      <c r="G360" s="296"/>
    </row>
    <row r="361" spans="1:7" ht="12.75">
      <c r="A361" s="373"/>
      <c r="B361" s="373"/>
      <c r="C361" s="373"/>
      <c r="D361" s="374"/>
      <c r="E361" s="294"/>
      <c r="F361" s="295"/>
      <c r="G361" s="296"/>
    </row>
    <row r="362" spans="1:7" ht="12.75">
      <c r="A362" s="373"/>
      <c r="B362" s="373"/>
      <c r="C362" s="373"/>
      <c r="D362" s="374"/>
      <c r="E362" s="294"/>
      <c r="F362" s="295"/>
      <c r="G362" s="296"/>
    </row>
    <row r="363" spans="1:7" ht="12.75">
      <c r="A363" s="373"/>
      <c r="B363" s="373"/>
      <c r="C363" s="373"/>
      <c r="D363" s="374"/>
      <c r="E363" s="294"/>
      <c r="F363" s="295"/>
      <c r="G363" s="296"/>
    </row>
    <row r="364" spans="1:7" ht="12.75">
      <c r="A364" s="373"/>
      <c r="B364" s="373"/>
      <c r="C364" s="373"/>
      <c r="D364" s="374"/>
      <c r="E364" s="294"/>
      <c r="F364" s="295"/>
      <c r="G364" s="296"/>
    </row>
    <row r="365" spans="1:7" ht="12.75">
      <c r="A365" s="373"/>
      <c r="B365" s="373"/>
      <c r="C365" s="373"/>
      <c r="D365" s="374"/>
      <c r="E365" s="294"/>
      <c r="F365" s="295"/>
      <c r="G365" s="296"/>
    </row>
    <row r="366" spans="1:7" ht="12.75">
      <c r="A366" s="373"/>
      <c r="B366" s="373"/>
      <c r="C366" s="373"/>
      <c r="D366" s="374"/>
      <c r="E366" s="294"/>
      <c r="F366" s="295"/>
      <c r="G366" s="296"/>
    </row>
    <row r="367" spans="1:7" ht="12.75">
      <c r="A367" s="373"/>
      <c r="B367" s="373"/>
      <c r="C367" s="373"/>
      <c r="D367" s="374"/>
      <c r="E367" s="294"/>
      <c r="F367" s="295"/>
      <c r="G367" s="296"/>
    </row>
    <row r="368" spans="1:7" ht="12.75">
      <c r="A368" s="373"/>
      <c r="B368" s="373"/>
      <c r="C368" s="373"/>
      <c r="D368" s="374"/>
      <c r="E368" s="294"/>
      <c r="F368" s="295"/>
      <c r="G368" s="296"/>
    </row>
    <row r="369" spans="1:7" ht="12.75">
      <c r="A369" s="373"/>
      <c r="B369" s="373"/>
      <c r="C369" s="373"/>
      <c r="D369" s="374"/>
      <c r="E369" s="294"/>
      <c r="F369" s="295"/>
      <c r="G369" s="296"/>
    </row>
    <row r="370" spans="1:7" ht="12.75">
      <c r="A370" s="373"/>
      <c r="B370" s="373"/>
      <c r="C370" s="373"/>
      <c r="D370" s="374"/>
      <c r="E370" s="294"/>
      <c r="F370" s="295"/>
      <c r="G370" s="296"/>
    </row>
    <row r="371" spans="1:7" ht="12.75">
      <c r="A371" s="373"/>
      <c r="B371" s="373"/>
      <c r="C371" s="373"/>
      <c r="D371" s="374"/>
      <c r="E371" s="294"/>
      <c r="F371" s="295"/>
      <c r="G371" s="296"/>
    </row>
    <row r="372" spans="1:7" ht="12.75">
      <c r="A372" s="373"/>
      <c r="B372" s="373"/>
      <c r="C372" s="373"/>
      <c r="D372" s="374"/>
      <c r="E372" s="294"/>
      <c r="F372" s="295"/>
      <c r="G372" s="296"/>
    </row>
    <row r="373" spans="1:7" ht="12.75">
      <c r="A373" s="373"/>
      <c r="B373" s="373"/>
      <c r="C373" s="373"/>
      <c r="D373" s="374"/>
      <c r="E373" s="294"/>
      <c r="F373" s="295"/>
      <c r="G373" s="296"/>
    </row>
    <row r="374" spans="1:7" ht="12.75">
      <c r="A374" s="373"/>
      <c r="B374" s="373"/>
      <c r="C374" s="373"/>
      <c r="D374" s="374"/>
      <c r="E374" s="294"/>
      <c r="F374" s="295"/>
      <c r="G374" s="296"/>
    </row>
    <row r="375" spans="1:7" ht="12.75">
      <c r="A375" s="373"/>
      <c r="B375" s="373"/>
      <c r="C375" s="373"/>
      <c r="D375" s="374"/>
      <c r="E375" s="294"/>
      <c r="F375" s="295"/>
      <c r="G375" s="296"/>
    </row>
    <row r="376" spans="1:7" ht="12.75">
      <c r="A376" s="373"/>
      <c r="B376" s="373"/>
      <c r="C376" s="373"/>
      <c r="D376" s="374"/>
      <c r="E376" s="294"/>
      <c r="F376" s="295"/>
      <c r="G376" s="296"/>
    </row>
    <row r="377" spans="1:7" ht="12.75">
      <c r="A377" s="373"/>
      <c r="B377" s="373"/>
      <c r="C377" s="373"/>
      <c r="D377" s="374"/>
      <c r="E377" s="294"/>
      <c r="F377" s="295"/>
      <c r="G377" s="296"/>
    </row>
    <row r="378" spans="1:7" ht="12.75">
      <c r="A378" s="373"/>
      <c r="B378" s="373"/>
      <c r="C378" s="373"/>
      <c r="D378" s="374"/>
      <c r="E378" s="294"/>
      <c r="F378" s="295"/>
      <c r="G378" s="296"/>
    </row>
    <row r="379" spans="1:7" ht="12.75">
      <c r="A379" s="373"/>
      <c r="B379" s="373"/>
      <c r="C379" s="373"/>
      <c r="D379" s="374"/>
      <c r="E379" s="294"/>
      <c r="F379" s="295"/>
      <c r="G379" s="296"/>
    </row>
    <row r="380" spans="1:7" ht="12.75">
      <c r="A380" s="373"/>
      <c r="B380" s="373"/>
      <c r="C380" s="373"/>
      <c r="D380" s="374"/>
      <c r="E380" s="294"/>
      <c r="F380" s="295"/>
      <c r="G380" s="296"/>
    </row>
    <row r="381" spans="1:7" ht="12.75">
      <c r="A381" s="373"/>
      <c r="B381" s="373"/>
      <c r="C381" s="373"/>
      <c r="D381" s="374"/>
      <c r="E381" s="294"/>
      <c r="F381" s="295"/>
      <c r="G381" s="296"/>
    </row>
    <row r="382" spans="1:7" ht="12.75">
      <c r="A382" s="373"/>
      <c r="B382" s="373"/>
      <c r="C382" s="373"/>
      <c r="D382" s="374"/>
      <c r="E382" s="294"/>
      <c r="F382" s="295"/>
      <c r="G382" s="296"/>
    </row>
    <row r="383" spans="1:7" ht="12.75">
      <c r="A383" s="373"/>
      <c r="B383" s="373"/>
      <c r="C383" s="373"/>
      <c r="D383" s="374"/>
      <c r="E383" s="294"/>
      <c r="F383" s="295"/>
      <c r="G383" s="296"/>
    </row>
    <row r="384" spans="1:7" ht="12.75">
      <c r="A384" s="373"/>
      <c r="B384" s="373"/>
      <c r="C384" s="373"/>
      <c r="D384" s="374"/>
      <c r="E384" s="294"/>
      <c r="F384" s="295"/>
      <c r="G384" s="296"/>
    </row>
    <row r="385" spans="1:7" ht="12.75">
      <c r="A385" s="373"/>
      <c r="B385" s="373"/>
      <c r="C385" s="373"/>
      <c r="D385" s="374"/>
      <c r="E385" s="294"/>
      <c r="F385" s="295"/>
      <c r="G385" s="296"/>
    </row>
    <row r="386" spans="1:7" ht="12.75">
      <c r="A386" s="373"/>
      <c r="B386" s="373"/>
      <c r="C386" s="373"/>
      <c r="D386" s="374"/>
      <c r="E386" s="294"/>
      <c r="F386" s="295"/>
      <c r="G386" s="296"/>
    </row>
    <row r="387" spans="1:7" ht="12.75">
      <c r="A387" s="373"/>
      <c r="B387" s="373"/>
      <c r="C387" s="373"/>
      <c r="D387" s="374"/>
      <c r="E387" s="294"/>
      <c r="F387" s="295"/>
      <c r="G387" s="296"/>
    </row>
    <row r="388" spans="1:7" ht="12.75">
      <c r="A388" s="373"/>
      <c r="B388" s="373"/>
      <c r="C388" s="373"/>
      <c r="D388" s="374"/>
      <c r="E388" s="294"/>
      <c r="F388" s="295"/>
      <c r="G388" s="296"/>
    </row>
    <row r="389" spans="1:7" ht="12.75">
      <c r="A389" s="373"/>
      <c r="B389" s="373"/>
      <c r="C389" s="373"/>
      <c r="D389" s="374"/>
      <c r="E389" s="294"/>
      <c r="F389" s="295"/>
      <c r="G389" s="296"/>
    </row>
    <row r="390" spans="1:7" ht="12.75">
      <c r="A390" s="373"/>
      <c r="B390" s="373"/>
      <c r="C390" s="373"/>
      <c r="D390" s="374"/>
      <c r="E390" s="294"/>
      <c r="F390" s="295"/>
      <c r="G390" s="296"/>
    </row>
    <row r="391" spans="1:7" ht="12.75">
      <c r="A391" s="373"/>
      <c r="B391" s="373"/>
      <c r="C391" s="373"/>
      <c r="D391" s="374"/>
      <c r="E391" s="294"/>
      <c r="F391" s="295"/>
      <c r="G391" s="296"/>
    </row>
    <row r="392" spans="1:7" ht="12.75">
      <c r="A392" s="373"/>
      <c r="B392" s="373"/>
      <c r="C392" s="373"/>
      <c r="D392" s="374"/>
      <c r="E392" s="294"/>
      <c r="F392" s="295"/>
      <c r="G392" s="296"/>
    </row>
    <row r="393" spans="1:7" ht="12.75">
      <c r="A393" s="373"/>
      <c r="B393" s="373"/>
      <c r="C393" s="373"/>
      <c r="D393" s="374"/>
      <c r="E393" s="294"/>
      <c r="F393" s="295"/>
      <c r="G393" s="296"/>
    </row>
    <row r="394" spans="1:7" ht="12.75">
      <c r="A394" s="373"/>
      <c r="B394" s="373"/>
      <c r="C394" s="373"/>
      <c r="D394" s="374"/>
      <c r="E394" s="294"/>
      <c r="F394" s="295"/>
      <c r="G394" s="296"/>
    </row>
    <row r="395" spans="1:7" ht="12.75">
      <c r="A395" s="373"/>
      <c r="B395" s="373"/>
      <c r="C395" s="373"/>
      <c r="D395" s="374"/>
      <c r="E395" s="294"/>
      <c r="F395" s="295"/>
      <c r="G395" s="296"/>
    </row>
    <row r="396" spans="1:7" ht="12.75">
      <c r="A396" s="373"/>
      <c r="B396" s="373"/>
      <c r="C396" s="373"/>
      <c r="D396" s="374"/>
      <c r="E396" s="294"/>
      <c r="F396" s="295"/>
      <c r="G396" s="296"/>
    </row>
    <row r="397" spans="1:7" ht="12.75">
      <c r="A397" s="373"/>
      <c r="B397" s="373"/>
      <c r="C397" s="373"/>
      <c r="D397" s="374"/>
      <c r="E397" s="294"/>
      <c r="F397" s="295"/>
      <c r="G397" s="296"/>
    </row>
    <row r="398" spans="1:7" ht="12.75">
      <c r="A398" s="373"/>
      <c r="B398" s="373"/>
      <c r="C398" s="373"/>
      <c r="D398" s="374"/>
      <c r="E398" s="294"/>
      <c r="F398" s="295"/>
      <c r="G398" s="296"/>
    </row>
    <row r="399" spans="1:7" ht="12.75">
      <c r="A399" s="373"/>
      <c r="B399" s="373"/>
      <c r="C399" s="373"/>
      <c r="D399" s="374"/>
      <c r="E399" s="294"/>
      <c r="F399" s="295"/>
      <c r="G399" s="296"/>
    </row>
    <row r="400" spans="1:7" ht="12.75">
      <c r="A400" s="373"/>
      <c r="B400" s="373"/>
      <c r="C400" s="373"/>
      <c r="D400" s="374"/>
      <c r="E400" s="294"/>
      <c r="F400" s="295"/>
      <c r="G400" s="296"/>
    </row>
    <row r="401" spans="1:7" ht="12.75">
      <c r="A401" s="373"/>
      <c r="B401" s="373"/>
      <c r="C401" s="373"/>
      <c r="D401" s="374"/>
      <c r="E401" s="294"/>
      <c r="F401" s="295"/>
      <c r="G401" s="296"/>
    </row>
    <row r="402" spans="1:7" ht="12.75">
      <c r="A402" s="373"/>
      <c r="B402" s="373"/>
      <c r="C402" s="373"/>
      <c r="D402" s="374"/>
      <c r="E402" s="294"/>
      <c r="F402" s="295"/>
      <c r="G402" s="296"/>
    </row>
    <row r="403" spans="1:7" ht="12.75">
      <c r="A403" s="373"/>
      <c r="B403" s="373"/>
      <c r="C403" s="373"/>
      <c r="D403" s="374"/>
      <c r="E403" s="294"/>
      <c r="F403" s="295"/>
      <c r="G403" s="296"/>
    </row>
    <row r="404" spans="1:7" ht="12.75">
      <c r="A404" s="373"/>
      <c r="B404" s="373"/>
      <c r="C404" s="373"/>
      <c r="D404" s="374"/>
      <c r="E404" s="294"/>
      <c r="F404" s="295"/>
      <c r="G404" s="296"/>
    </row>
    <row r="405" spans="1:7" ht="12.75">
      <c r="A405" s="373"/>
      <c r="B405" s="373"/>
      <c r="C405" s="373"/>
      <c r="D405" s="374"/>
      <c r="E405" s="294"/>
      <c r="F405" s="295"/>
      <c r="G405" s="296"/>
    </row>
    <row r="406" spans="1:7" ht="12.75">
      <c r="A406" s="373"/>
      <c r="B406" s="373"/>
      <c r="C406" s="373"/>
      <c r="D406" s="374"/>
      <c r="E406" s="294"/>
      <c r="F406" s="295"/>
      <c r="G406" s="296"/>
    </row>
    <row r="407" spans="1:7" ht="12.75">
      <c r="A407" s="373"/>
      <c r="B407" s="373"/>
      <c r="C407" s="373"/>
      <c r="D407" s="374"/>
      <c r="E407" s="294"/>
      <c r="F407" s="295"/>
      <c r="G407" s="296"/>
    </row>
    <row r="408" spans="1:7" ht="12.75">
      <c r="A408" s="373"/>
      <c r="B408" s="373"/>
      <c r="C408" s="373"/>
      <c r="D408" s="374"/>
      <c r="E408" s="294"/>
      <c r="F408" s="295"/>
      <c r="G408" s="296"/>
    </row>
    <row r="409" spans="1:7" ht="12.75">
      <c r="A409" s="373"/>
      <c r="B409" s="373"/>
      <c r="C409" s="373"/>
      <c r="D409" s="374"/>
      <c r="E409" s="294"/>
      <c r="F409" s="295"/>
      <c r="G409" s="296"/>
    </row>
    <row r="410" spans="1:7" ht="12.75">
      <c r="A410" s="373"/>
      <c r="B410" s="373"/>
      <c r="C410" s="373"/>
      <c r="D410" s="374"/>
      <c r="E410" s="294"/>
      <c r="F410" s="295"/>
      <c r="G410" s="296"/>
    </row>
    <row r="411" spans="1:7" ht="12.75">
      <c r="A411" s="373"/>
      <c r="B411" s="373"/>
      <c r="C411" s="373"/>
      <c r="D411" s="374"/>
      <c r="E411" s="294"/>
      <c r="F411" s="295"/>
      <c r="G411" s="296"/>
    </row>
    <row r="412" spans="1:7" ht="12.75">
      <c r="A412" s="373"/>
      <c r="B412" s="373"/>
      <c r="C412" s="373"/>
      <c r="D412" s="374"/>
      <c r="E412" s="294"/>
      <c r="F412" s="295"/>
      <c r="G412" s="296"/>
    </row>
    <row r="413" spans="1:7" ht="12.75">
      <c r="A413" s="373"/>
      <c r="B413" s="373"/>
      <c r="C413" s="373"/>
      <c r="D413" s="374"/>
      <c r="E413" s="294"/>
      <c r="F413" s="295"/>
      <c r="G413" s="296"/>
    </row>
    <row r="414" spans="1:7" ht="12.75">
      <c r="A414" s="373"/>
      <c r="B414" s="373"/>
      <c r="C414" s="373"/>
      <c r="D414" s="374"/>
      <c r="E414" s="294"/>
      <c r="F414" s="295"/>
      <c r="G414" s="296"/>
    </row>
    <row r="415" spans="1:7" ht="12.75">
      <c r="A415" s="373"/>
      <c r="B415" s="373"/>
      <c r="C415" s="373"/>
      <c r="D415" s="374"/>
      <c r="E415" s="294"/>
      <c r="F415" s="295"/>
      <c r="G415" s="296"/>
    </row>
    <row r="416" spans="1:7" ht="12.75">
      <c r="A416" s="373"/>
      <c r="B416" s="373"/>
      <c r="C416" s="373"/>
      <c r="D416" s="374"/>
      <c r="E416" s="294"/>
      <c r="F416" s="295"/>
      <c r="G416" s="296"/>
    </row>
    <row r="417" spans="1:7" ht="12.75">
      <c r="A417" s="373"/>
      <c r="B417" s="373"/>
      <c r="C417" s="373"/>
      <c r="D417" s="374"/>
      <c r="E417" s="294"/>
      <c r="F417" s="295"/>
      <c r="G417" s="296"/>
    </row>
    <row r="418" spans="1:7" ht="12.75">
      <c r="A418" s="373"/>
      <c r="B418" s="373"/>
      <c r="C418" s="373"/>
      <c r="D418" s="374"/>
      <c r="E418" s="294"/>
      <c r="F418" s="295"/>
      <c r="G418" s="296"/>
    </row>
    <row r="419" spans="1:7" ht="12.75">
      <c r="A419" s="373"/>
      <c r="B419" s="373"/>
      <c r="C419" s="373"/>
      <c r="D419" s="374"/>
      <c r="E419" s="294"/>
      <c r="F419" s="295"/>
      <c r="G419" s="296"/>
    </row>
    <row r="420" spans="1:7" ht="12.75">
      <c r="A420" s="373"/>
      <c r="B420" s="373"/>
      <c r="C420" s="373"/>
      <c r="D420" s="374"/>
      <c r="E420" s="294"/>
      <c r="F420" s="295"/>
      <c r="G420" s="296"/>
    </row>
    <row r="421" spans="1:7" ht="12.75">
      <c r="A421" s="373"/>
      <c r="B421" s="373"/>
      <c r="C421" s="373"/>
      <c r="D421" s="374"/>
      <c r="E421" s="294"/>
      <c r="F421" s="295"/>
      <c r="G421" s="296"/>
    </row>
    <row r="422" spans="1:7" ht="12.75">
      <c r="A422" s="373"/>
      <c r="B422" s="373"/>
      <c r="C422" s="373"/>
      <c r="D422" s="374"/>
      <c r="E422" s="294"/>
      <c r="F422" s="295"/>
      <c r="G422" s="296"/>
    </row>
    <row r="423" spans="1:7" ht="12.75">
      <c r="A423" s="373"/>
      <c r="B423" s="373"/>
      <c r="C423" s="373"/>
      <c r="D423" s="374"/>
      <c r="E423" s="294"/>
      <c r="F423" s="295"/>
      <c r="G423" s="296"/>
    </row>
    <row r="424" spans="1:7" ht="12.75">
      <c r="A424" s="373"/>
      <c r="B424" s="373"/>
      <c r="C424" s="373"/>
      <c r="D424" s="374"/>
      <c r="E424" s="294"/>
      <c r="F424" s="295"/>
      <c r="G424" s="296"/>
    </row>
    <row r="425" spans="1:7" ht="12.75">
      <c r="A425" s="373"/>
      <c r="B425" s="373"/>
      <c r="C425" s="373"/>
      <c r="D425" s="374"/>
      <c r="E425" s="294"/>
      <c r="F425" s="295"/>
      <c r="G425" s="296"/>
    </row>
    <row r="426" spans="1:7" ht="12.75">
      <c r="A426" s="373"/>
      <c r="B426" s="373"/>
      <c r="C426" s="373"/>
      <c r="D426" s="374"/>
      <c r="E426" s="294"/>
      <c r="F426" s="295"/>
      <c r="G426" s="296"/>
    </row>
    <row r="427" spans="1:7" ht="12.75">
      <c r="A427" s="373"/>
      <c r="B427" s="373"/>
      <c r="C427" s="373"/>
      <c r="D427" s="374"/>
      <c r="E427" s="294"/>
      <c r="F427" s="295"/>
      <c r="G427" s="296"/>
    </row>
    <row r="428" spans="1:7" ht="12.75">
      <c r="A428" s="373"/>
      <c r="B428" s="373"/>
      <c r="C428" s="373"/>
      <c r="D428" s="374"/>
      <c r="E428" s="294"/>
      <c r="F428" s="295"/>
      <c r="G428" s="296"/>
    </row>
    <row r="429" spans="1:7" ht="12.75">
      <c r="A429" s="373"/>
      <c r="B429" s="373"/>
      <c r="C429" s="373"/>
      <c r="D429" s="374"/>
      <c r="E429" s="294"/>
      <c r="F429" s="295"/>
      <c r="G429" s="296"/>
    </row>
    <row r="430" spans="1:7" ht="12.75">
      <c r="A430" s="373"/>
      <c r="B430" s="373"/>
      <c r="C430" s="373"/>
      <c r="D430" s="374"/>
      <c r="E430" s="294"/>
      <c r="F430" s="295"/>
      <c r="G430" s="296"/>
    </row>
    <row r="431" spans="1:7" ht="12.75">
      <c r="A431" s="373"/>
      <c r="B431" s="373"/>
      <c r="C431" s="373"/>
      <c r="D431" s="374"/>
      <c r="E431" s="294"/>
      <c r="F431" s="295"/>
      <c r="G431" s="296"/>
    </row>
    <row r="432" spans="1:7" ht="12.75">
      <c r="A432" s="373"/>
      <c r="B432" s="373"/>
      <c r="C432" s="373"/>
      <c r="D432" s="374"/>
      <c r="E432" s="294"/>
      <c r="F432" s="295"/>
      <c r="G432" s="296"/>
    </row>
    <row r="433" spans="1:7" ht="12.75">
      <c r="A433" s="373"/>
      <c r="B433" s="373"/>
      <c r="C433" s="373"/>
      <c r="D433" s="374"/>
      <c r="E433" s="294"/>
      <c r="F433" s="295"/>
      <c r="G433" s="296"/>
    </row>
    <row r="434" spans="1:7" ht="12.75">
      <c r="A434" s="373"/>
      <c r="B434" s="373"/>
      <c r="C434" s="373"/>
      <c r="D434" s="374"/>
      <c r="E434" s="294"/>
      <c r="F434" s="295"/>
      <c r="G434" s="296"/>
    </row>
    <row r="435" spans="1:7" ht="12.75">
      <c r="A435" s="373"/>
      <c r="B435" s="373"/>
      <c r="C435" s="373"/>
      <c r="D435" s="374"/>
      <c r="E435" s="294"/>
      <c r="F435" s="295"/>
      <c r="G435" s="296"/>
    </row>
    <row r="436" spans="1:7" ht="12.75">
      <c r="A436" s="373"/>
      <c r="B436" s="373"/>
      <c r="C436" s="373"/>
      <c r="D436" s="374"/>
      <c r="E436" s="294"/>
      <c r="F436" s="295"/>
      <c r="G436" s="296"/>
    </row>
    <row r="437" spans="1:7" ht="12.75">
      <c r="A437" s="373"/>
      <c r="B437" s="373"/>
      <c r="C437" s="373"/>
      <c r="D437" s="374"/>
      <c r="E437" s="294"/>
      <c r="F437" s="295"/>
      <c r="G437" s="296"/>
    </row>
    <row r="438" spans="1:7" ht="12.75">
      <c r="A438" s="373"/>
      <c r="B438" s="373"/>
      <c r="C438" s="373"/>
      <c r="D438" s="374"/>
      <c r="E438" s="294"/>
      <c r="F438" s="295"/>
      <c r="G438" s="296"/>
    </row>
    <row r="439" spans="1:7" ht="12.75">
      <c r="A439" s="373"/>
      <c r="B439" s="373"/>
      <c r="C439" s="373"/>
      <c r="D439" s="374"/>
      <c r="E439" s="294"/>
      <c r="F439" s="295"/>
      <c r="G439" s="296"/>
    </row>
    <row r="440" spans="1:7" ht="12.75">
      <c r="A440" s="373"/>
      <c r="B440" s="373"/>
      <c r="C440" s="373"/>
      <c r="D440" s="374"/>
      <c r="E440" s="294"/>
      <c r="F440" s="295"/>
      <c r="G440" s="296"/>
    </row>
    <row r="441" spans="1:7" ht="12.75">
      <c r="A441" s="373"/>
      <c r="B441" s="373"/>
      <c r="C441" s="373"/>
      <c r="D441" s="374"/>
      <c r="E441" s="294"/>
      <c r="F441" s="295"/>
      <c r="G441" s="296"/>
    </row>
    <row r="442" spans="1:7" ht="12.75">
      <c r="A442" s="373"/>
      <c r="B442" s="373"/>
      <c r="C442" s="373"/>
      <c r="D442" s="374"/>
      <c r="E442" s="294"/>
      <c r="F442" s="295"/>
      <c r="G442" s="296"/>
    </row>
    <row r="443" spans="1:7" ht="12.75">
      <c r="A443" s="373"/>
      <c r="B443" s="373"/>
      <c r="C443" s="373"/>
      <c r="D443" s="374"/>
      <c r="E443" s="294"/>
      <c r="F443" s="295"/>
      <c r="G443" s="296"/>
    </row>
    <row r="444" spans="1:7" ht="12.75">
      <c r="A444" s="373"/>
      <c r="B444" s="373"/>
      <c r="C444" s="373"/>
      <c r="D444" s="374"/>
      <c r="E444" s="294"/>
      <c r="F444" s="295"/>
      <c r="G444" s="296"/>
    </row>
    <row r="445" spans="1:7" ht="12.75">
      <c r="A445" s="373"/>
      <c r="B445" s="373"/>
      <c r="C445" s="373"/>
      <c r="D445" s="374"/>
      <c r="E445" s="294"/>
      <c r="F445" s="295"/>
      <c r="G445" s="296"/>
    </row>
    <row r="446" spans="1:7" ht="12.75">
      <c r="A446" s="373"/>
      <c r="B446" s="373"/>
      <c r="C446" s="373"/>
      <c r="D446" s="374"/>
      <c r="E446" s="294"/>
      <c r="F446" s="295"/>
      <c r="G446" s="296"/>
    </row>
    <row r="447" spans="1:7" ht="12.75">
      <c r="A447" s="373"/>
      <c r="B447" s="373"/>
      <c r="C447" s="373"/>
      <c r="D447" s="374"/>
      <c r="E447" s="294"/>
      <c r="F447" s="295"/>
      <c r="G447" s="296"/>
    </row>
    <row r="448" spans="1:7" ht="12.75">
      <c r="A448" s="373"/>
      <c r="B448" s="373"/>
      <c r="C448" s="373"/>
      <c r="D448" s="374"/>
      <c r="E448" s="294"/>
      <c r="F448" s="295"/>
      <c r="G448" s="296"/>
    </row>
    <row r="449" spans="1:7" ht="12.75">
      <c r="A449" s="373"/>
      <c r="B449" s="373"/>
      <c r="C449" s="373"/>
      <c r="D449" s="374"/>
      <c r="E449" s="294"/>
      <c r="F449" s="295"/>
      <c r="G449" s="296"/>
    </row>
    <row r="450" spans="1:7" ht="12.75">
      <c r="A450" s="373"/>
      <c r="B450" s="373"/>
      <c r="C450" s="373"/>
      <c r="D450" s="374"/>
      <c r="E450" s="294"/>
      <c r="F450" s="295"/>
      <c r="G450" s="296"/>
    </row>
    <row r="451" spans="1:7" ht="12.75">
      <c r="A451" s="373"/>
      <c r="B451" s="373"/>
      <c r="C451" s="373"/>
      <c r="D451" s="374"/>
      <c r="E451" s="294"/>
      <c r="F451" s="295"/>
      <c r="G451" s="296"/>
    </row>
    <row r="452" spans="1:7" ht="12.75">
      <c r="A452" s="373"/>
      <c r="B452" s="373"/>
      <c r="C452" s="373"/>
      <c r="D452" s="374"/>
      <c r="E452" s="294"/>
      <c r="F452" s="295"/>
      <c r="G452" s="296"/>
    </row>
    <row r="453" spans="1:7" ht="12.75">
      <c r="A453" s="373"/>
      <c r="B453" s="373"/>
      <c r="C453" s="373"/>
      <c r="D453" s="374"/>
      <c r="E453" s="294"/>
      <c r="F453" s="295"/>
      <c r="G453" s="296"/>
    </row>
    <row r="454" spans="1:7" ht="12.75">
      <c r="A454" s="373"/>
      <c r="B454" s="373"/>
      <c r="C454" s="373"/>
      <c r="D454" s="374"/>
      <c r="E454" s="294"/>
      <c r="F454" s="295"/>
      <c r="G454" s="296"/>
    </row>
    <row r="455" spans="1:7" ht="12.75">
      <c r="A455" s="373"/>
      <c r="B455" s="373"/>
      <c r="C455" s="373"/>
      <c r="D455" s="374"/>
      <c r="E455" s="294"/>
      <c r="F455" s="295"/>
      <c r="G455" s="296"/>
    </row>
    <row r="456" spans="1:7" ht="12.75">
      <c r="A456" s="373"/>
      <c r="B456" s="373"/>
      <c r="C456" s="373"/>
      <c r="D456" s="374"/>
      <c r="E456" s="294"/>
      <c r="F456" s="295"/>
      <c r="G456" s="296"/>
    </row>
    <row r="457" spans="1:7" ht="12.75">
      <c r="A457" s="373"/>
      <c r="B457" s="373"/>
      <c r="C457" s="373"/>
      <c r="D457" s="374"/>
      <c r="E457" s="294"/>
      <c r="F457" s="295"/>
      <c r="G457" s="296"/>
    </row>
    <row r="458" spans="1:7" ht="12.75">
      <c r="A458" s="373"/>
      <c r="B458" s="373"/>
      <c r="C458" s="373"/>
      <c r="D458" s="374"/>
      <c r="E458" s="294"/>
      <c r="F458" s="295"/>
      <c r="G458" s="296"/>
    </row>
    <row r="459" spans="1:7" ht="12.75">
      <c r="A459" s="373"/>
      <c r="B459" s="373"/>
      <c r="C459" s="373"/>
      <c r="D459" s="374"/>
      <c r="E459" s="294"/>
      <c r="F459" s="295"/>
      <c r="G459" s="296"/>
    </row>
    <row r="460" spans="1:7" ht="12.75">
      <c r="A460" s="373"/>
      <c r="B460" s="373"/>
      <c r="C460" s="373"/>
      <c r="D460" s="374"/>
      <c r="E460" s="294"/>
      <c r="F460" s="295"/>
      <c r="G460" s="296"/>
    </row>
    <row r="461" spans="1:7" ht="12.75">
      <c r="A461" s="373"/>
      <c r="B461" s="373"/>
      <c r="C461" s="373"/>
      <c r="D461" s="374"/>
      <c r="E461" s="294"/>
      <c r="F461" s="295"/>
      <c r="G461" s="296"/>
    </row>
    <row r="462" spans="1:7" ht="12.75">
      <c r="A462" s="373"/>
      <c r="B462" s="373"/>
      <c r="C462" s="373"/>
      <c r="D462" s="374"/>
      <c r="E462" s="294"/>
      <c r="F462" s="295"/>
      <c r="G462" s="296"/>
    </row>
    <row r="463" spans="1:7" ht="12.75">
      <c r="A463" s="373"/>
      <c r="B463" s="373"/>
      <c r="C463" s="373"/>
      <c r="D463" s="374"/>
      <c r="E463" s="294"/>
      <c r="F463" s="295"/>
      <c r="G463" s="296"/>
    </row>
    <row r="464" spans="1:7" ht="12.75">
      <c r="A464" s="373"/>
      <c r="B464" s="373"/>
      <c r="C464" s="373"/>
      <c r="D464" s="374"/>
      <c r="E464" s="294"/>
      <c r="F464" s="295"/>
      <c r="G464" s="296"/>
    </row>
    <row r="465" spans="1:7" ht="12.75">
      <c r="A465" s="373"/>
      <c r="B465" s="373"/>
      <c r="C465" s="373"/>
      <c r="D465" s="374"/>
      <c r="E465" s="294"/>
      <c r="F465" s="295"/>
      <c r="G465" s="296"/>
    </row>
    <row r="466" spans="1:7" ht="12.75">
      <c r="A466" s="373"/>
      <c r="B466" s="373"/>
      <c r="C466" s="373"/>
      <c r="D466" s="374"/>
      <c r="E466" s="294"/>
      <c r="F466" s="295"/>
      <c r="G466" s="296"/>
    </row>
    <row r="467" spans="1:7" ht="12.75">
      <c r="A467" s="373"/>
      <c r="B467" s="373"/>
      <c r="C467" s="373"/>
      <c r="D467" s="374"/>
      <c r="E467" s="294"/>
      <c r="F467" s="295"/>
      <c r="G467" s="296"/>
    </row>
    <row r="468" spans="1:7" ht="12.75">
      <c r="A468" s="373"/>
      <c r="B468" s="373"/>
      <c r="C468" s="373"/>
      <c r="D468" s="374"/>
      <c r="E468" s="294"/>
      <c r="F468" s="295"/>
      <c r="G468" s="296"/>
    </row>
    <row r="469" spans="1:7" ht="12.75">
      <c r="A469" s="373"/>
      <c r="B469" s="373"/>
      <c r="C469" s="373"/>
      <c r="D469" s="374"/>
      <c r="E469" s="294"/>
      <c r="F469" s="295"/>
      <c r="G469" s="296"/>
    </row>
    <row r="470" spans="1:7" ht="12.75">
      <c r="A470" s="373"/>
      <c r="B470" s="373"/>
      <c r="C470" s="373"/>
      <c r="D470" s="374"/>
      <c r="E470" s="294"/>
      <c r="F470" s="295"/>
      <c r="G470" s="296"/>
    </row>
    <row r="471" spans="1:7" ht="12.75">
      <c r="A471" s="373"/>
      <c r="B471" s="373"/>
      <c r="C471" s="373"/>
      <c r="D471" s="374"/>
      <c r="E471" s="294"/>
      <c r="F471" s="295"/>
      <c r="G471" s="296"/>
    </row>
    <row r="472" spans="1:7" ht="12.75">
      <c r="A472" s="373"/>
      <c r="B472" s="373"/>
      <c r="C472" s="373"/>
      <c r="D472" s="374"/>
      <c r="E472" s="294"/>
      <c r="F472" s="295"/>
      <c r="G472" s="296"/>
    </row>
    <row r="473" spans="1:7" ht="12.75">
      <c r="A473" s="373"/>
      <c r="B473" s="373"/>
      <c r="C473" s="373"/>
      <c r="D473" s="374"/>
      <c r="E473" s="294"/>
      <c r="F473" s="295"/>
      <c r="G473" s="296"/>
    </row>
    <row r="474" spans="1:7" ht="12.75">
      <c r="A474" s="373"/>
      <c r="B474" s="373"/>
      <c r="C474" s="373"/>
      <c r="D474" s="374"/>
      <c r="E474" s="294"/>
      <c r="F474" s="295"/>
      <c r="G474" s="296"/>
    </row>
    <row r="475" spans="1:7" ht="12.75">
      <c r="A475" s="373"/>
      <c r="B475" s="373"/>
      <c r="C475" s="373"/>
      <c r="D475" s="374"/>
      <c r="E475" s="294"/>
      <c r="F475" s="295"/>
      <c r="G475" s="296"/>
    </row>
    <row r="476" spans="1:7" ht="12.75">
      <c r="A476" s="373"/>
      <c r="B476" s="373"/>
      <c r="C476" s="373"/>
      <c r="D476" s="374"/>
      <c r="E476" s="294"/>
      <c r="F476" s="295"/>
      <c r="G476" s="296"/>
    </row>
    <row r="477" spans="1:7" ht="12.75">
      <c r="A477" s="373"/>
      <c r="B477" s="373"/>
      <c r="C477" s="373"/>
      <c r="D477" s="374"/>
      <c r="E477" s="294"/>
      <c r="F477" s="295"/>
      <c r="G477" s="296"/>
    </row>
    <row r="478" spans="1:7" ht="12.75">
      <c r="A478" s="373"/>
      <c r="B478" s="373"/>
      <c r="C478" s="373"/>
      <c r="D478" s="374"/>
      <c r="E478" s="294"/>
      <c r="F478" s="295"/>
      <c r="G478" s="296"/>
    </row>
    <row r="479" spans="1:7" ht="12.75">
      <c r="A479" s="373"/>
      <c r="B479" s="373"/>
      <c r="C479" s="373"/>
      <c r="D479" s="374"/>
      <c r="E479" s="294"/>
      <c r="F479" s="295"/>
      <c r="G479" s="296"/>
    </row>
    <row r="480" spans="1:7" ht="12.75">
      <c r="A480" s="373"/>
      <c r="B480" s="373"/>
      <c r="C480" s="373"/>
      <c r="D480" s="374"/>
      <c r="E480" s="294"/>
      <c r="F480" s="295"/>
      <c r="G480" s="296"/>
    </row>
    <row r="481" spans="1:7" ht="12.75">
      <c r="A481" s="373"/>
      <c r="B481" s="373"/>
      <c r="C481" s="373"/>
      <c r="D481" s="374"/>
      <c r="E481" s="294"/>
      <c r="F481" s="295"/>
      <c r="G481" s="296"/>
    </row>
    <row r="482" spans="1:7" ht="12.75">
      <c r="A482" s="373"/>
      <c r="B482" s="373"/>
      <c r="C482" s="373"/>
      <c r="D482" s="374"/>
      <c r="E482" s="294"/>
      <c r="F482" s="295"/>
      <c r="G482" s="296"/>
    </row>
    <row r="483" spans="1:7" ht="12.75">
      <c r="A483" s="373"/>
      <c r="B483" s="373"/>
      <c r="C483" s="373"/>
      <c r="D483" s="374"/>
      <c r="E483" s="294"/>
      <c r="F483" s="295"/>
      <c r="G483" s="296"/>
    </row>
    <row r="484" spans="1:7" ht="12.75">
      <c r="A484" s="373"/>
      <c r="B484" s="373"/>
      <c r="C484" s="373"/>
      <c r="D484" s="374"/>
      <c r="E484" s="294"/>
      <c r="F484" s="295"/>
      <c r="G484" s="296"/>
    </row>
    <row r="485" spans="1:7" ht="12.75">
      <c r="A485" s="373"/>
      <c r="B485" s="373"/>
      <c r="C485" s="373"/>
      <c r="D485" s="374"/>
      <c r="E485" s="294"/>
      <c r="F485" s="295"/>
      <c r="G485" s="296"/>
    </row>
    <row r="486" spans="1:7" ht="12.75">
      <c r="A486" s="373"/>
      <c r="B486" s="373"/>
      <c r="C486" s="373"/>
      <c r="D486" s="374"/>
      <c r="E486" s="294"/>
      <c r="F486" s="295"/>
      <c r="G486" s="296"/>
    </row>
    <row r="487" spans="1:7" ht="12.75">
      <c r="A487" s="373"/>
      <c r="B487" s="373"/>
      <c r="C487" s="373"/>
      <c r="D487" s="374"/>
      <c r="E487" s="294"/>
      <c r="F487" s="295"/>
      <c r="G487" s="296"/>
    </row>
    <row r="488" spans="1:7" ht="12.75">
      <c r="A488" s="373"/>
      <c r="B488" s="373"/>
      <c r="C488" s="373"/>
      <c r="D488" s="374"/>
      <c r="E488" s="294"/>
      <c r="F488" s="295"/>
      <c r="G488" s="296"/>
    </row>
    <row r="489" spans="1:7" ht="12.75">
      <c r="A489" s="373"/>
      <c r="B489" s="373"/>
      <c r="C489" s="373"/>
      <c r="D489" s="374"/>
      <c r="E489" s="294"/>
      <c r="F489" s="295"/>
      <c r="G489" s="296"/>
    </row>
    <row r="490" spans="1:7" ht="12.75">
      <c r="A490" s="373"/>
      <c r="B490" s="373"/>
      <c r="C490" s="373"/>
      <c r="D490" s="374"/>
      <c r="E490" s="294"/>
      <c r="F490" s="295"/>
      <c r="G490" s="296"/>
    </row>
    <row r="491" spans="1:7" ht="12.75">
      <c r="A491" s="373"/>
      <c r="B491" s="373"/>
      <c r="C491" s="373"/>
      <c r="D491" s="374"/>
      <c r="E491" s="294"/>
      <c r="F491" s="295"/>
      <c r="G491" s="296"/>
    </row>
    <row r="492" spans="1:7" ht="12.75">
      <c r="A492" s="373"/>
      <c r="B492" s="373"/>
      <c r="C492" s="373"/>
      <c r="D492" s="374"/>
      <c r="E492" s="294"/>
      <c r="F492" s="295"/>
      <c r="G492" s="296"/>
    </row>
    <row r="493" spans="1:7" ht="12.75">
      <c r="A493" s="373"/>
      <c r="B493" s="373"/>
      <c r="C493" s="373"/>
      <c r="D493" s="374"/>
      <c r="E493" s="294"/>
      <c r="F493" s="295"/>
      <c r="G493" s="296"/>
    </row>
    <row r="494" spans="1:7" ht="12.75">
      <c r="A494" s="373"/>
      <c r="B494" s="373"/>
      <c r="C494" s="373"/>
      <c r="D494" s="374"/>
      <c r="E494" s="294"/>
      <c r="F494" s="295"/>
      <c r="G494" s="296"/>
    </row>
    <row r="495" spans="1:7" ht="12.75">
      <c r="A495" s="373"/>
      <c r="B495" s="373"/>
      <c r="C495" s="373"/>
      <c r="D495" s="374"/>
      <c r="E495" s="294"/>
      <c r="F495" s="295"/>
      <c r="G495" s="296"/>
    </row>
    <row r="496" spans="1:7" ht="12.75">
      <c r="A496" s="373"/>
      <c r="B496" s="373"/>
      <c r="C496" s="373"/>
      <c r="D496" s="374"/>
      <c r="E496" s="294"/>
      <c r="F496" s="295"/>
      <c r="G496" s="296"/>
    </row>
    <row r="497" spans="1:7" ht="12.75">
      <c r="A497" s="373"/>
      <c r="B497" s="373"/>
      <c r="C497" s="373"/>
      <c r="D497" s="374"/>
      <c r="E497" s="294"/>
      <c r="F497" s="295"/>
      <c r="G497" s="296"/>
    </row>
    <row r="498" spans="1:7" ht="12.75">
      <c r="A498" s="373"/>
      <c r="B498" s="373"/>
      <c r="C498" s="373"/>
      <c r="D498" s="374"/>
      <c r="E498" s="294"/>
      <c r="F498" s="295"/>
      <c r="G498" s="296"/>
    </row>
    <row r="499" spans="1:7" ht="12.75">
      <c r="A499" s="373"/>
      <c r="B499" s="373"/>
      <c r="C499" s="373"/>
      <c r="D499" s="374"/>
      <c r="E499" s="294"/>
      <c r="F499" s="295"/>
      <c r="G499" s="296"/>
    </row>
    <row r="500" spans="1:7" ht="12.75">
      <c r="A500" s="373"/>
      <c r="B500" s="373"/>
      <c r="C500" s="373"/>
      <c r="D500" s="374"/>
      <c r="E500" s="294"/>
      <c r="F500" s="295"/>
      <c r="G500" s="296"/>
    </row>
    <row r="501" spans="1:7" ht="12.75">
      <c r="A501" s="373"/>
      <c r="B501" s="373"/>
      <c r="C501" s="373"/>
      <c r="D501" s="374"/>
      <c r="E501" s="294"/>
      <c r="F501" s="295"/>
      <c r="G501" s="296"/>
    </row>
    <row r="502" spans="1:7" ht="12.75">
      <c r="A502" s="373"/>
      <c r="B502" s="373"/>
      <c r="C502" s="373"/>
      <c r="D502" s="374"/>
      <c r="E502" s="294"/>
      <c r="F502" s="295"/>
      <c r="G502" s="296"/>
    </row>
    <row r="503" spans="1:7" ht="12.75">
      <c r="A503" s="373"/>
      <c r="B503" s="373"/>
      <c r="C503" s="373"/>
      <c r="D503" s="374"/>
      <c r="E503" s="294"/>
      <c r="F503" s="295"/>
      <c r="G503" s="296"/>
    </row>
    <row r="504" spans="1:7" ht="12.75">
      <c r="A504" s="373"/>
      <c r="B504" s="373"/>
      <c r="C504" s="373"/>
      <c r="D504" s="374"/>
      <c r="E504" s="294"/>
      <c r="F504" s="295"/>
      <c r="G504" s="296"/>
    </row>
    <row r="505" spans="1:7" ht="12.75">
      <c r="A505" s="373"/>
      <c r="B505" s="373"/>
      <c r="C505" s="373"/>
      <c r="D505" s="374"/>
      <c r="E505" s="294"/>
      <c r="F505" s="295"/>
      <c r="G505" s="296"/>
    </row>
    <row r="506" spans="1:7" ht="12.75">
      <c r="A506" s="373"/>
      <c r="B506" s="373"/>
      <c r="C506" s="373"/>
      <c r="D506" s="374"/>
      <c r="E506" s="294"/>
      <c r="F506" s="295"/>
      <c r="G506" s="296"/>
    </row>
    <row r="507" spans="1:7" ht="12.75">
      <c r="A507" s="373"/>
      <c r="B507" s="373"/>
      <c r="C507" s="373"/>
      <c r="D507" s="374"/>
      <c r="E507" s="294"/>
      <c r="F507" s="295"/>
      <c r="G507" s="296"/>
    </row>
    <row r="508" spans="1:7" ht="12.75">
      <c r="A508" s="373"/>
      <c r="B508" s="373"/>
      <c r="C508" s="373"/>
      <c r="D508" s="374"/>
      <c r="E508" s="294"/>
      <c r="F508" s="295"/>
      <c r="G508" s="296"/>
    </row>
    <row r="509" spans="1:7" ht="12.75">
      <c r="A509" s="373"/>
      <c r="B509" s="373"/>
      <c r="C509" s="373"/>
      <c r="D509" s="374"/>
      <c r="E509" s="294"/>
      <c r="F509" s="295"/>
      <c r="G509" s="296"/>
    </row>
    <row r="510" spans="1:7" ht="12.75">
      <c r="A510" s="373"/>
      <c r="B510" s="373"/>
      <c r="C510" s="373"/>
      <c r="D510" s="374"/>
      <c r="E510" s="294"/>
      <c r="F510" s="295"/>
      <c r="G510" s="296"/>
    </row>
    <row r="511" spans="1:7" ht="12.75">
      <c r="A511" s="373"/>
      <c r="B511" s="373"/>
      <c r="C511" s="373"/>
      <c r="D511" s="374"/>
      <c r="E511" s="294"/>
      <c r="F511" s="295"/>
      <c r="G511" s="296"/>
    </row>
    <row r="512" spans="1:7" ht="12.75">
      <c r="A512" s="373"/>
      <c r="B512" s="373"/>
      <c r="C512" s="373"/>
      <c r="D512" s="374"/>
      <c r="E512" s="294"/>
      <c r="F512" s="295"/>
      <c r="G512" s="296"/>
    </row>
    <row r="513" spans="1:7" ht="12.75">
      <c r="A513" s="373"/>
      <c r="B513" s="373"/>
      <c r="C513" s="373"/>
      <c r="D513" s="374"/>
      <c r="E513" s="294"/>
      <c r="F513" s="295"/>
      <c r="G513" s="296"/>
    </row>
    <row r="514" spans="1:7" ht="12.75">
      <c r="A514" s="373"/>
      <c r="B514" s="373"/>
      <c r="C514" s="373"/>
      <c r="D514" s="374"/>
      <c r="E514" s="294"/>
      <c r="F514" s="295"/>
      <c r="G514" s="296"/>
    </row>
    <row r="515" spans="1:7" ht="12.75">
      <c r="A515" s="373"/>
      <c r="B515" s="373"/>
      <c r="C515" s="373"/>
      <c r="D515" s="374"/>
      <c r="E515" s="294"/>
      <c r="F515" s="295"/>
      <c r="G515" s="296"/>
    </row>
    <row r="516" spans="1:7" ht="12.75">
      <c r="A516" s="373"/>
      <c r="B516" s="373"/>
      <c r="C516" s="373"/>
      <c r="D516" s="374"/>
      <c r="E516" s="294"/>
      <c r="F516" s="295"/>
      <c r="G516" s="296"/>
    </row>
    <row r="517" spans="1:7" ht="12.75">
      <c r="A517" s="373"/>
      <c r="B517" s="373"/>
      <c r="C517" s="373"/>
      <c r="D517" s="374"/>
      <c r="E517" s="294"/>
      <c r="F517" s="295"/>
      <c r="G517" s="296"/>
    </row>
    <row r="518" spans="1:7" ht="12.75">
      <c r="A518" s="373"/>
      <c r="B518" s="373"/>
      <c r="C518" s="373"/>
      <c r="D518" s="374"/>
      <c r="E518" s="294"/>
      <c r="F518" s="295"/>
      <c r="G518" s="296"/>
    </row>
    <row r="519" spans="1:7" ht="12.75">
      <c r="A519" s="373"/>
      <c r="B519" s="373"/>
      <c r="C519" s="373"/>
      <c r="D519" s="374"/>
      <c r="E519" s="294"/>
      <c r="F519" s="295"/>
      <c r="G519" s="296"/>
    </row>
    <row r="520" spans="1:7" ht="12.75">
      <c r="A520" s="373"/>
      <c r="B520" s="373"/>
      <c r="C520" s="373"/>
      <c r="D520" s="374"/>
      <c r="E520" s="294"/>
      <c r="F520" s="295"/>
      <c r="G520" s="296"/>
    </row>
    <row r="521" spans="1:7" ht="12.75">
      <c r="A521" s="373"/>
      <c r="B521" s="373"/>
      <c r="C521" s="373"/>
      <c r="D521" s="374"/>
      <c r="E521" s="294"/>
      <c r="F521" s="295"/>
      <c r="G521" s="296"/>
    </row>
    <row r="522" spans="1:7" ht="12.75">
      <c r="A522" s="373"/>
      <c r="B522" s="373"/>
      <c r="C522" s="373"/>
      <c r="D522" s="374"/>
      <c r="E522" s="294"/>
      <c r="F522" s="295"/>
      <c r="G522" s="296"/>
    </row>
    <row r="523" spans="1:7" ht="12.75">
      <c r="A523" s="373"/>
      <c r="B523" s="373"/>
      <c r="C523" s="373"/>
      <c r="D523" s="374"/>
      <c r="E523" s="294"/>
      <c r="F523" s="295"/>
      <c r="G523" s="296"/>
    </row>
    <row r="524" spans="1:7" ht="12.75">
      <c r="A524" s="373"/>
      <c r="B524" s="373"/>
      <c r="C524" s="373"/>
      <c r="D524" s="374"/>
      <c r="E524" s="294"/>
      <c r="F524" s="295"/>
      <c r="G524" s="296"/>
    </row>
    <row r="525" spans="1:7" ht="12.75">
      <c r="A525" s="373"/>
      <c r="B525" s="373"/>
      <c r="C525" s="373"/>
      <c r="D525" s="374"/>
      <c r="E525" s="294"/>
      <c r="F525" s="295"/>
      <c r="G525" s="296"/>
    </row>
    <row r="526" spans="1:7" ht="12.75">
      <c r="A526" s="373"/>
      <c r="B526" s="373"/>
      <c r="C526" s="373"/>
      <c r="D526" s="374"/>
      <c r="E526" s="294"/>
      <c r="F526" s="295"/>
      <c r="G526" s="296"/>
    </row>
    <row r="527" spans="1:7" ht="12.75">
      <c r="A527" s="373"/>
      <c r="B527" s="373"/>
      <c r="C527" s="373"/>
      <c r="D527" s="374"/>
      <c r="E527" s="294"/>
      <c r="F527" s="295"/>
      <c r="G527" s="296"/>
    </row>
    <row r="528" spans="1:7" ht="12.75">
      <c r="A528" s="373"/>
      <c r="B528" s="373"/>
      <c r="C528" s="373"/>
      <c r="D528" s="374"/>
      <c r="E528" s="294"/>
      <c r="F528" s="295"/>
      <c r="G528" s="296"/>
    </row>
    <row r="529" spans="1:7" ht="12.75">
      <c r="A529" s="373"/>
      <c r="B529" s="373"/>
      <c r="C529" s="373"/>
      <c r="D529" s="374"/>
      <c r="E529" s="294"/>
      <c r="F529" s="295"/>
      <c r="G529" s="296"/>
    </row>
    <row r="530" spans="1:7" ht="12.75">
      <c r="A530" s="373"/>
      <c r="B530" s="373"/>
      <c r="C530" s="373"/>
      <c r="D530" s="374"/>
      <c r="E530" s="294"/>
      <c r="F530" s="295"/>
      <c r="G530" s="296"/>
    </row>
    <row r="531" spans="1:7" ht="12.75">
      <c r="A531" s="373"/>
      <c r="B531" s="373"/>
      <c r="C531" s="373"/>
      <c r="D531" s="374"/>
      <c r="E531" s="294"/>
      <c r="F531" s="295"/>
      <c r="G531" s="296"/>
    </row>
    <row r="532" spans="1:7" ht="12.75">
      <c r="A532" s="373"/>
      <c r="B532" s="373"/>
      <c r="C532" s="373"/>
      <c r="D532" s="374"/>
      <c r="E532" s="294"/>
      <c r="F532" s="295"/>
      <c r="G532" s="296"/>
    </row>
    <row r="533" spans="1:7" ht="12.75">
      <c r="A533" s="373"/>
      <c r="B533" s="373"/>
      <c r="C533" s="373"/>
      <c r="D533" s="374"/>
      <c r="E533" s="294"/>
      <c r="F533" s="295"/>
      <c r="G533" s="296"/>
    </row>
    <row r="534" spans="1:7" ht="12.75">
      <c r="A534" s="373"/>
      <c r="B534" s="373"/>
      <c r="C534" s="373"/>
      <c r="D534" s="374"/>
      <c r="E534" s="294"/>
      <c r="F534" s="295"/>
      <c r="G534" s="296"/>
    </row>
    <row r="535" spans="1:7" ht="12.75">
      <c r="A535" s="373"/>
      <c r="B535" s="373"/>
      <c r="C535" s="373"/>
      <c r="D535" s="374"/>
      <c r="E535" s="294"/>
      <c r="F535" s="295"/>
      <c r="G535" s="296"/>
    </row>
    <row r="536" spans="1:7" ht="12.75">
      <c r="A536" s="373"/>
      <c r="B536" s="373"/>
      <c r="C536" s="373"/>
      <c r="D536" s="374"/>
      <c r="E536" s="294"/>
      <c r="F536" s="295"/>
      <c r="G536" s="296"/>
    </row>
    <row r="537" spans="1:7" ht="12.75">
      <c r="A537" s="373"/>
      <c r="B537" s="373"/>
      <c r="C537" s="373"/>
      <c r="D537" s="374"/>
      <c r="E537" s="294"/>
      <c r="F537" s="295"/>
      <c r="G537" s="296"/>
    </row>
    <row r="538" spans="1:7" ht="12.75">
      <c r="A538" s="373"/>
      <c r="B538" s="373"/>
      <c r="C538" s="373"/>
      <c r="D538" s="374"/>
      <c r="E538" s="294"/>
      <c r="F538" s="295"/>
      <c r="G538" s="296"/>
    </row>
    <row r="539" spans="1:7" ht="12.75">
      <c r="A539" s="373"/>
      <c r="B539" s="373"/>
      <c r="C539" s="373"/>
      <c r="D539" s="374"/>
      <c r="E539" s="294"/>
      <c r="F539" s="295"/>
      <c r="G539" s="296"/>
    </row>
    <row r="540" spans="1:7" ht="12.75">
      <c r="A540" s="373"/>
      <c r="B540" s="373"/>
      <c r="C540" s="373"/>
      <c r="D540" s="374"/>
      <c r="E540" s="294"/>
      <c r="F540" s="295"/>
      <c r="G540" s="296"/>
    </row>
    <row r="541" spans="1:7" ht="12.75">
      <c r="A541" s="373"/>
      <c r="B541" s="373"/>
      <c r="C541" s="373"/>
      <c r="D541" s="374"/>
      <c r="E541" s="294"/>
      <c r="F541" s="295"/>
      <c r="G541" s="296"/>
    </row>
    <row r="542" spans="1:7" ht="12.75">
      <c r="A542" s="373"/>
      <c r="B542" s="373"/>
      <c r="C542" s="373"/>
      <c r="D542" s="374"/>
      <c r="E542" s="294"/>
      <c r="F542" s="295"/>
      <c r="G542" s="296"/>
    </row>
    <row r="543" spans="1:7" ht="12.75">
      <c r="A543" s="373"/>
      <c r="B543" s="373"/>
      <c r="C543" s="373"/>
      <c r="D543" s="374"/>
      <c r="E543" s="294"/>
      <c r="F543" s="295"/>
      <c r="G543" s="296"/>
    </row>
    <row r="544" spans="1:7" ht="12.75">
      <c r="A544" s="373"/>
      <c r="B544" s="373"/>
      <c r="C544" s="373"/>
      <c r="D544" s="374"/>
      <c r="E544" s="294"/>
      <c r="F544" s="295"/>
      <c r="G544" s="296"/>
    </row>
    <row r="545" spans="1:7" ht="12.75">
      <c r="A545" s="373"/>
      <c r="B545" s="373"/>
      <c r="C545" s="373"/>
      <c r="D545" s="374"/>
      <c r="E545" s="294"/>
      <c r="F545" s="295"/>
      <c r="G545" s="296"/>
    </row>
    <row r="546" spans="1:7" ht="12.75">
      <c r="A546" s="373"/>
      <c r="B546" s="373"/>
      <c r="C546" s="373"/>
      <c r="D546" s="374"/>
      <c r="E546" s="294"/>
      <c r="F546" s="295"/>
      <c r="G546" s="296"/>
    </row>
    <row r="547" spans="1:7" ht="12.75">
      <c r="A547" s="373"/>
      <c r="B547" s="373"/>
      <c r="C547" s="373"/>
      <c r="D547" s="374"/>
      <c r="E547" s="294"/>
      <c r="F547" s="295"/>
      <c r="G547" s="296"/>
    </row>
    <row r="548" spans="1:7" ht="12.75">
      <c r="A548" s="373"/>
      <c r="B548" s="373"/>
      <c r="C548" s="373"/>
      <c r="D548" s="374"/>
      <c r="E548" s="294"/>
      <c r="F548" s="295"/>
      <c r="G548" s="296"/>
    </row>
    <row r="549" spans="1:7" ht="12.75">
      <c r="A549" s="373"/>
      <c r="B549" s="373"/>
      <c r="C549" s="373"/>
      <c r="D549" s="374"/>
      <c r="E549" s="294"/>
      <c r="F549" s="295"/>
      <c r="G549" s="296"/>
    </row>
    <row r="550" spans="1:7" ht="12.75">
      <c r="A550" s="373"/>
      <c r="B550" s="373"/>
      <c r="C550" s="373"/>
      <c r="D550" s="374"/>
      <c r="E550" s="294"/>
      <c r="F550" s="295"/>
      <c r="G550" s="296"/>
    </row>
    <row r="551" spans="1:7" ht="12.75">
      <c r="A551" s="373"/>
      <c r="B551" s="373"/>
      <c r="C551" s="373"/>
      <c r="D551" s="374"/>
      <c r="E551" s="294"/>
      <c r="F551" s="295"/>
      <c r="G551" s="296"/>
    </row>
    <row r="552" spans="1:7" ht="12.75">
      <c r="A552" s="373"/>
      <c r="B552" s="373"/>
      <c r="C552" s="373"/>
      <c r="D552" s="374"/>
      <c r="E552" s="294"/>
      <c r="F552" s="295"/>
      <c r="G552" s="296"/>
    </row>
    <row r="553" spans="1:7" ht="12.75">
      <c r="A553" s="373"/>
      <c r="B553" s="373"/>
      <c r="C553" s="373"/>
      <c r="D553" s="374"/>
      <c r="E553" s="294"/>
      <c r="F553" s="295"/>
      <c r="G553" s="296"/>
    </row>
    <row r="554" spans="1:7" ht="12.75">
      <c r="A554" s="373"/>
      <c r="B554" s="373"/>
      <c r="C554" s="373"/>
      <c r="D554" s="374"/>
      <c r="E554" s="294"/>
      <c r="F554" s="295"/>
      <c r="G554" s="296"/>
    </row>
    <row r="555" spans="1:7" ht="12.75">
      <c r="A555" s="373"/>
      <c r="B555" s="373"/>
      <c r="C555" s="373"/>
      <c r="D555" s="374"/>
      <c r="E555" s="294"/>
      <c r="F555" s="295"/>
      <c r="G555" s="296"/>
    </row>
    <row r="556" spans="1:7" ht="12.75">
      <c r="A556" s="373"/>
      <c r="B556" s="373"/>
      <c r="C556" s="373"/>
      <c r="D556" s="374"/>
      <c r="E556" s="294"/>
      <c r="F556" s="295"/>
      <c r="G556" s="296"/>
    </row>
    <row r="557" spans="1:7" ht="12.75">
      <c r="A557" s="373"/>
      <c r="B557" s="373"/>
      <c r="C557" s="373"/>
      <c r="D557" s="374"/>
      <c r="E557" s="294"/>
      <c r="F557" s="295"/>
      <c r="G557" s="296"/>
    </row>
    <row r="558" spans="1:7" ht="12.75">
      <c r="A558" s="373"/>
      <c r="B558" s="373"/>
      <c r="C558" s="373"/>
      <c r="D558" s="374"/>
      <c r="E558" s="294"/>
      <c r="F558" s="295"/>
      <c r="G558" s="296"/>
    </row>
    <row r="559" spans="1:7" ht="12.75">
      <c r="A559" s="373"/>
      <c r="B559" s="373"/>
      <c r="C559" s="373"/>
      <c r="D559" s="374"/>
      <c r="E559" s="294"/>
      <c r="F559" s="295"/>
      <c r="G559" s="296"/>
    </row>
    <row r="560" spans="1:7" ht="12.75">
      <c r="A560" s="373"/>
      <c r="B560" s="373"/>
      <c r="C560" s="373"/>
      <c r="D560" s="374"/>
      <c r="E560" s="294"/>
      <c r="F560" s="295"/>
      <c r="G560" s="296"/>
    </row>
    <row r="561" spans="1:7" ht="12.75">
      <c r="A561" s="373"/>
      <c r="B561" s="373"/>
      <c r="C561" s="373"/>
      <c r="D561" s="374"/>
      <c r="E561" s="294"/>
      <c r="F561" s="295"/>
      <c r="G561" s="296"/>
    </row>
    <row r="562" spans="1:7" ht="12.75">
      <c r="A562" s="373"/>
      <c r="B562" s="373"/>
      <c r="C562" s="373"/>
      <c r="D562" s="374"/>
      <c r="E562" s="294"/>
      <c r="F562" s="295"/>
      <c r="G562" s="296"/>
    </row>
    <row r="563" spans="1:7" ht="12.75">
      <c r="A563" s="373"/>
      <c r="B563" s="373"/>
      <c r="C563" s="373"/>
      <c r="D563" s="374"/>
      <c r="E563" s="294"/>
      <c r="F563" s="295"/>
      <c r="G563" s="296"/>
    </row>
    <row r="564" spans="1:7" ht="12.75">
      <c r="A564" s="373"/>
      <c r="B564" s="373"/>
      <c r="C564" s="373"/>
      <c r="D564" s="374"/>
      <c r="E564" s="294"/>
      <c r="F564" s="295"/>
      <c r="G564" s="296"/>
    </row>
    <row r="565" spans="1:7" ht="12.75">
      <c r="A565" s="373"/>
      <c r="B565" s="373"/>
      <c r="C565" s="373"/>
      <c r="D565" s="374"/>
      <c r="E565" s="294"/>
      <c r="F565" s="295"/>
      <c r="G565" s="296"/>
    </row>
    <row r="566" spans="1:7" ht="12.75">
      <c r="A566" s="373"/>
      <c r="B566" s="373"/>
      <c r="C566" s="373"/>
      <c r="D566" s="374"/>
      <c r="E566" s="294"/>
      <c r="F566" s="295"/>
      <c r="G566" s="296"/>
    </row>
    <row r="567" spans="1:7" ht="12.75">
      <c r="A567" s="373"/>
      <c r="B567" s="373"/>
      <c r="C567" s="373"/>
      <c r="D567" s="374"/>
      <c r="E567" s="294"/>
      <c r="F567" s="295"/>
      <c r="G567" s="296"/>
    </row>
    <row r="568" spans="1:7" ht="12.75">
      <c r="A568" s="373"/>
      <c r="B568" s="373"/>
      <c r="C568" s="373"/>
      <c r="D568" s="374"/>
      <c r="E568" s="294"/>
      <c r="F568" s="295"/>
      <c r="G568" s="296"/>
    </row>
    <row r="569" spans="1:7" ht="12.75">
      <c r="A569" s="373"/>
      <c r="B569" s="373"/>
      <c r="C569" s="373"/>
      <c r="D569" s="374"/>
      <c r="E569" s="294"/>
      <c r="F569" s="295"/>
      <c r="G569" s="296"/>
    </row>
    <row r="570" spans="1:7" ht="12.75">
      <c r="A570" s="373"/>
      <c r="B570" s="373"/>
      <c r="C570" s="373"/>
      <c r="D570" s="374"/>
      <c r="E570" s="294"/>
      <c r="F570" s="295"/>
      <c r="G570" s="296"/>
    </row>
    <row r="571" spans="1:7" ht="12.75">
      <c r="A571" s="373"/>
      <c r="B571" s="373"/>
      <c r="C571" s="373"/>
      <c r="D571" s="374"/>
      <c r="E571" s="294"/>
      <c r="F571" s="295"/>
      <c r="G571" s="296"/>
    </row>
    <row r="572" spans="1:7" ht="12.75">
      <c r="A572" s="373"/>
      <c r="B572" s="373"/>
      <c r="C572" s="373"/>
      <c r="D572" s="374"/>
      <c r="E572" s="294"/>
      <c r="F572" s="295"/>
      <c r="G572" s="296"/>
    </row>
    <row r="573" spans="1:7" ht="12.75">
      <c r="A573" s="373"/>
      <c r="B573" s="373"/>
      <c r="C573" s="373"/>
      <c r="D573" s="374"/>
      <c r="E573" s="294"/>
      <c r="F573" s="295"/>
      <c r="G573" s="296"/>
    </row>
    <row r="574" spans="1:7" ht="12.75">
      <c r="A574" s="373"/>
      <c r="B574" s="373"/>
      <c r="C574" s="373"/>
      <c r="D574" s="374"/>
      <c r="E574" s="294"/>
      <c r="F574" s="295"/>
      <c r="G574" s="296"/>
    </row>
    <row r="575" spans="1:7" ht="12.75">
      <c r="A575" s="373"/>
      <c r="B575" s="373"/>
      <c r="C575" s="373"/>
      <c r="D575" s="374"/>
      <c r="E575" s="294"/>
      <c r="F575" s="295"/>
      <c r="G575" s="296"/>
    </row>
    <row r="576" spans="1:7" ht="12.75">
      <c r="A576" s="373"/>
      <c r="B576" s="373"/>
      <c r="C576" s="373"/>
      <c r="D576" s="374"/>
      <c r="E576" s="294"/>
      <c r="F576" s="295"/>
      <c r="G576" s="296"/>
    </row>
    <row r="577" spans="1:7" ht="12.75">
      <c r="A577" s="373"/>
      <c r="B577" s="373"/>
      <c r="C577" s="373"/>
      <c r="D577" s="374"/>
      <c r="E577" s="294"/>
      <c r="F577" s="295"/>
      <c r="G577" s="296"/>
    </row>
    <row r="578" spans="1:7" ht="12.75">
      <c r="A578" s="373"/>
      <c r="B578" s="373"/>
      <c r="C578" s="373"/>
      <c r="D578" s="374"/>
      <c r="E578" s="294"/>
      <c r="F578" s="295"/>
      <c r="G578" s="296"/>
    </row>
    <row r="579" spans="1:7" ht="12.75">
      <c r="A579" s="373"/>
      <c r="B579" s="373"/>
      <c r="C579" s="373"/>
      <c r="D579" s="374"/>
      <c r="E579" s="294"/>
      <c r="F579" s="295"/>
      <c r="G579" s="296"/>
    </row>
    <row r="580" spans="1:7" ht="12.75">
      <c r="A580" s="373"/>
      <c r="B580" s="373"/>
      <c r="C580" s="373"/>
      <c r="D580" s="374"/>
      <c r="E580" s="294"/>
      <c r="F580" s="295"/>
      <c r="G580" s="296"/>
    </row>
    <row r="581" spans="1:7" ht="12.75">
      <c r="A581" s="373"/>
      <c r="B581" s="373"/>
      <c r="C581" s="373"/>
      <c r="D581" s="374"/>
      <c r="E581" s="294"/>
      <c r="F581" s="295"/>
      <c r="G581" s="296"/>
    </row>
    <row r="582" spans="1:7" ht="12.75">
      <c r="A582" s="373"/>
      <c r="B582" s="373"/>
      <c r="C582" s="373"/>
      <c r="D582" s="374"/>
      <c r="E582" s="294"/>
      <c r="F582" s="295"/>
      <c r="G582" s="296"/>
    </row>
    <row r="583" spans="1:7" ht="12.75">
      <c r="A583" s="373"/>
      <c r="B583" s="373"/>
      <c r="C583" s="373"/>
      <c r="D583" s="374"/>
      <c r="E583" s="294"/>
      <c r="F583" s="295"/>
      <c r="G583" s="296"/>
    </row>
    <row r="584" spans="1:7" ht="12.75">
      <c r="A584" s="373"/>
      <c r="B584" s="373"/>
      <c r="C584" s="373"/>
      <c r="D584" s="374"/>
      <c r="E584" s="294"/>
      <c r="F584" s="295"/>
      <c r="G584" s="296"/>
    </row>
    <row r="585" spans="1:7" ht="12.75">
      <c r="A585" s="373"/>
      <c r="B585" s="373"/>
      <c r="C585" s="373"/>
      <c r="D585" s="374"/>
      <c r="E585" s="294"/>
      <c r="F585" s="295"/>
      <c r="G585" s="296"/>
    </row>
    <row r="586" spans="1:7" ht="12.75">
      <c r="A586" s="373"/>
      <c r="B586" s="373"/>
      <c r="C586" s="373"/>
      <c r="D586" s="374"/>
      <c r="E586" s="294"/>
      <c r="F586" s="295"/>
      <c r="G586" s="296"/>
    </row>
    <row r="587" spans="1:7" ht="12.75">
      <c r="A587" s="373"/>
      <c r="B587" s="373"/>
      <c r="C587" s="373"/>
      <c r="D587" s="374"/>
      <c r="E587" s="294"/>
      <c r="F587" s="295"/>
      <c r="G587" s="296"/>
    </row>
    <row r="588" spans="1:7" ht="12.75">
      <c r="A588" s="373"/>
      <c r="B588" s="373"/>
      <c r="C588" s="373"/>
      <c r="D588" s="374"/>
      <c r="E588" s="294"/>
      <c r="F588" s="295"/>
      <c r="G588" s="296"/>
    </row>
    <row r="589" spans="1:7" ht="12.75">
      <c r="A589" s="373"/>
      <c r="B589" s="373"/>
      <c r="C589" s="373"/>
      <c r="D589" s="374"/>
      <c r="E589" s="294"/>
      <c r="F589" s="295"/>
      <c r="G589" s="296"/>
    </row>
    <row r="590" spans="1:7" ht="12.75">
      <c r="A590" s="373"/>
      <c r="B590" s="373"/>
      <c r="C590" s="373"/>
      <c r="D590" s="374"/>
      <c r="E590" s="294"/>
      <c r="F590" s="295"/>
      <c r="G590" s="296"/>
    </row>
    <row r="591" spans="1:7" ht="12.75">
      <c r="A591" s="373"/>
      <c r="B591" s="373"/>
      <c r="C591" s="373"/>
      <c r="D591" s="374"/>
      <c r="E591" s="294"/>
      <c r="F591" s="295"/>
      <c r="G591" s="296"/>
    </row>
    <row r="592" spans="1:7" ht="12.75">
      <c r="A592" s="373"/>
      <c r="B592" s="373"/>
      <c r="C592" s="373"/>
      <c r="D592" s="374"/>
      <c r="E592" s="294"/>
      <c r="F592" s="295"/>
      <c r="G592" s="296"/>
    </row>
    <row r="593" spans="1:7" ht="12.75">
      <c r="A593" s="373"/>
      <c r="B593" s="373"/>
      <c r="C593" s="373"/>
      <c r="D593" s="374"/>
      <c r="E593" s="294"/>
      <c r="F593" s="295"/>
      <c r="G593" s="296"/>
    </row>
    <row r="594" spans="1:7" ht="12.75">
      <c r="A594" s="373"/>
      <c r="B594" s="373"/>
      <c r="C594" s="373"/>
      <c r="D594" s="374"/>
      <c r="E594" s="294"/>
      <c r="F594" s="295"/>
      <c r="G594" s="296"/>
    </row>
    <row r="595" spans="1:7" ht="12.75">
      <c r="A595" s="373"/>
      <c r="B595" s="373"/>
      <c r="C595" s="373"/>
      <c r="D595" s="374"/>
      <c r="E595" s="294"/>
      <c r="F595" s="295"/>
      <c r="G595" s="296"/>
    </row>
    <row r="596" spans="1:7" ht="12.75">
      <c r="A596" s="373"/>
      <c r="B596" s="373"/>
      <c r="C596" s="373"/>
      <c r="D596" s="374"/>
      <c r="E596" s="294"/>
      <c r="F596" s="295"/>
      <c r="G596" s="296"/>
    </row>
    <row r="597" spans="1:7" ht="12.75">
      <c r="A597" s="373"/>
      <c r="B597" s="373"/>
      <c r="C597" s="373"/>
      <c r="D597" s="374"/>
      <c r="E597" s="294"/>
      <c r="F597" s="295"/>
      <c r="G597" s="296"/>
    </row>
    <row r="598" spans="1:7" ht="12.75">
      <c r="A598" s="373"/>
      <c r="B598" s="373"/>
      <c r="C598" s="373"/>
      <c r="D598" s="374"/>
      <c r="E598" s="294"/>
      <c r="F598" s="295"/>
      <c r="G598" s="296"/>
    </row>
    <row r="599" spans="1:7" ht="12.75">
      <c r="A599" s="373"/>
      <c r="B599" s="373"/>
      <c r="C599" s="373"/>
      <c r="D599" s="374"/>
      <c r="E599" s="294"/>
      <c r="F599" s="295"/>
      <c r="G599" s="296"/>
    </row>
    <row r="600" spans="1:7" ht="12.75">
      <c r="A600" s="373"/>
      <c r="B600" s="373"/>
      <c r="C600" s="373"/>
      <c r="D600" s="374"/>
      <c r="E600" s="294"/>
      <c r="F600" s="295"/>
      <c r="G600" s="296"/>
    </row>
    <row r="601" spans="1:7" ht="12.75">
      <c r="A601" s="373"/>
      <c r="B601" s="373"/>
      <c r="C601" s="373"/>
      <c r="D601" s="374"/>
      <c r="E601" s="294"/>
      <c r="F601" s="295"/>
      <c r="G601" s="296"/>
    </row>
    <row r="602" spans="1:7" ht="12.75">
      <c r="A602" s="373"/>
      <c r="B602" s="373"/>
      <c r="C602" s="373"/>
      <c r="D602" s="374"/>
      <c r="E602" s="294"/>
      <c r="F602" s="295"/>
      <c r="G602" s="296"/>
    </row>
    <row r="603" spans="1:7" ht="12.75">
      <c r="A603" s="373"/>
      <c r="B603" s="373"/>
      <c r="C603" s="373"/>
      <c r="D603" s="374"/>
      <c r="E603" s="294"/>
      <c r="F603" s="295"/>
      <c r="G603" s="296"/>
    </row>
    <row r="604" spans="1:7" ht="12.75">
      <c r="A604" s="373"/>
      <c r="B604" s="373"/>
      <c r="C604" s="373"/>
      <c r="D604" s="374"/>
      <c r="E604" s="294"/>
      <c r="F604" s="295"/>
      <c r="G604" s="296"/>
    </row>
    <row r="605" spans="1:7" ht="12.75">
      <c r="A605" s="373"/>
      <c r="B605" s="373"/>
      <c r="C605" s="373"/>
      <c r="D605" s="374"/>
      <c r="E605" s="294"/>
      <c r="F605" s="295"/>
      <c r="G605" s="296"/>
    </row>
    <row r="606" spans="1:7" ht="12.75">
      <c r="A606" s="373"/>
      <c r="B606" s="373"/>
      <c r="C606" s="373"/>
      <c r="D606" s="374"/>
      <c r="E606" s="294"/>
      <c r="F606" s="295"/>
      <c r="G606" s="296"/>
    </row>
    <row r="607" spans="1:7" ht="12.75">
      <c r="A607" s="373"/>
      <c r="B607" s="373"/>
      <c r="C607" s="373"/>
      <c r="D607" s="374"/>
      <c r="E607" s="294"/>
      <c r="F607" s="295"/>
      <c r="G607" s="296"/>
    </row>
    <row r="608" spans="1:7" ht="12.75">
      <c r="A608" s="373"/>
      <c r="B608" s="373"/>
      <c r="C608" s="373"/>
      <c r="D608" s="374"/>
      <c r="E608" s="294"/>
      <c r="F608" s="295"/>
      <c r="G608" s="296"/>
    </row>
    <row r="609" spans="1:7" ht="12.75">
      <c r="A609" s="373"/>
      <c r="B609" s="373"/>
      <c r="C609" s="373"/>
      <c r="D609" s="374"/>
      <c r="E609" s="294"/>
      <c r="F609" s="295"/>
      <c r="G609" s="296"/>
    </row>
    <row r="610" spans="1:7" ht="12.75">
      <c r="A610" s="373"/>
      <c r="B610" s="373"/>
      <c r="C610" s="373"/>
      <c r="D610" s="374"/>
      <c r="E610" s="294"/>
      <c r="F610" s="295"/>
      <c r="G610" s="296"/>
    </row>
    <row r="611" spans="1:7" ht="12.75">
      <c r="A611" s="373"/>
      <c r="B611" s="373"/>
      <c r="C611" s="373"/>
      <c r="D611" s="374"/>
      <c r="E611" s="294"/>
      <c r="F611" s="295"/>
      <c r="G611" s="296"/>
    </row>
    <row r="612" spans="1:7" ht="12.75">
      <c r="A612" s="373"/>
      <c r="B612" s="373"/>
      <c r="C612" s="373"/>
      <c r="D612" s="374"/>
      <c r="E612" s="294"/>
      <c r="F612" s="295"/>
      <c r="G612" s="296"/>
    </row>
    <row r="613" spans="1:7" ht="12.75">
      <c r="A613" s="373"/>
      <c r="B613" s="373"/>
      <c r="C613" s="373"/>
      <c r="D613" s="374"/>
      <c r="E613" s="294"/>
      <c r="F613" s="295"/>
      <c r="G613" s="296"/>
    </row>
    <row r="614" spans="1:7" ht="12.75">
      <c r="A614" s="373"/>
      <c r="B614" s="373"/>
      <c r="C614" s="373"/>
      <c r="D614" s="374"/>
      <c r="E614" s="294"/>
      <c r="F614" s="295"/>
      <c r="G614" s="296"/>
    </row>
    <row r="615" spans="1:7" ht="12.75">
      <c r="A615" s="373"/>
      <c r="B615" s="373"/>
      <c r="C615" s="373"/>
      <c r="D615" s="374"/>
      <c r="E615" s="294"/>
      <c r="F615" s="295"/>
      <c r="G615" s="296"/>
    </row>
    <row r="616" spans="1:7" ht="12.75">
      <c r="A616" s="373"/>
      <c r="B616" s="373"/>
      <c r="C616" s="373"/>
      <c r="D616" s="374"/>
      <c r="E616" s="294"/>
      <c r="F616" s="295"/>
      <c r="G616" s="296"/>
    </row>
    <row r="617" spans="1:7" ht="12.75">
      <c r="A617" s="373"/>
      <c r="B617" s="373"/>
      <c r="C617" s="373"/>
      <c r="D617" s="374"/>
      <c r="E617" s="294"/>
      <c r="F617" s="295"/>
      <c r="G617" s="296"/>
    </row>
    <row r="618" spans="1:7" ht="12.75">
      <c r="A618" s="373"/>
      <c r="B618" s="373"/>
      <c r="C618" s="373"/>
      <c r="D618" s="374"/>
      <c r="E618" s="294"/>
      <c r="F618" s="295"/>
      <c r="G618" s="296"/>
    </row>
    <row r="619" spans="1:7" ht="12.75">
      <c r="A619" s="373"/>
      <c r="B619" s="373"/>
      <c r="C619" s="373"/>
      <c r="D619" s="374"/>
      <c r="E619" s="294"/>
      <c r="F619" s="295"/>
      <c r="G619" s="296"/>
    </row>
    <row r="620" spans="1:7" ht="12.75">
      <c r="A620" s="373"/>
      <c r="B620" s="373"/>
      <c r="C620" s="373"/>
      <c r="D620" s="374"/>
      <c r="E620" s="294"/>
      <c r="F620" s="295"/>
      <c r="G620" s="296"/>
    </row>
    <row r="621" spans="1:7" ht="12.75">
      <c r="A621" s="373"/>
      <c r="B621" s="373"/>
      <c r="C621" s="373"/>
      <c r="D621" s="374"/>
      <c r="E621" s="294"/>
      <c r="F621" s="295"/>
      <c r="G621" s="296"/>
    </row>
    <row r="622" spans="1:7" ht="12.75">
      <c r="A622" s="373"/>
      <c r="B622" s="373"/>
      <c r="C622" s="373"/>
      <c r="D622" s="374"/>
      <c r="E622" s="294"/>
      <c r="F622" s="295"/>
      <c r="G622" s="296"/>
    </row>
    <row r="623" spans="1:7" ht="12.75">
      <c r="A623" s="373"/>
      <c r="B623" s="373"/>
      <c r="C623" s="373"/>
      <c r="D623" s="374"/>
      <c r="E623" s="294"/>
      <c r="F623" s="295"/>
      <c r="G623" s="296"/>
    </row>
    <row r="624" spans="1:7" ht="12.75">
      <c r="A624" s="373"/>
      <c r="B624" s="373"/>
      <c r="C624" s="373"/>
      <c r="D624" s="374"/>
      <c r="E624" s="294"/>
      <c r="F624" s="295"/>
      <c r="G624" s="296"/>
    </row>
    <row r="625" spans="1:7" ht="12.75">
      <c r="A625" s="373"/>
      <c r="B625" s="373"/>
      <c r="C625" s="373"/>
      <c r="D625" s="374"/>
      <c r="E625" s="294"/>
      <c r="F625" s="295"/>
      <c r="G625" s="296"/>
    </row>
    <row r="626" spans="1:7" ht="12.75">
      <c r="A626" s="373"/>
      <c r="B626" s="373"/>
      <c r="C626" s="373"/>
      <c r="D626" s="374"/>
      <c r="E626" s="294"/>
      <c r="F626" s="295"/>
      <c r="G626" s="296"/>
    </row>
    <row r="627" spans="1:7" ht="12.75">
      <c r="A627" s="373"/>
      <c r="B627" s="373"/>
      <c r="C627" s="373"/>
      <c r="D627" s="374"/>
      <c r="E627" s="294"/>
      <c r="F627" s="295"/>
      <c r="G627" s="296"/>
    </row>
    <row r="628" spans="1:7" ht="12.75">
      <c r="A628" s="373"/>
      <c r="B628" s="373"/>
      <c r="C628" s="373"/>
      <c r="D628" s="374"/>
      <c r="E628" s="294"/>
      <c r="F628" s="295"/>
      <c r="G628" s="296"/>
    </row>
    <row r="629" spans="1:7" ht="12.75">
      <c r="A629" s="373"/>
      <c r="B629" s="373"/>
      <c r="C629" s="373"/>
      <c r="D629" s="374"/>
      <c r="E629" s="294"/>
      <c r="F629" s="295"/>
      <c r="G629" s="296"/>
    </row>
    <row r="630" spans="1:7" ht="12.75">
      <c r="A630" s="373"/>
      <c r="B630" s="373"/>
      <c r="C630" s="373"/>
      <c r="D630" s="374"/>
      <c r="E630" s="294"/>
      <c r="F630" s="295"/>
      <c r="G630" s="296"/>
    </row>
    <row r="631" spans="1:7" ht="12.75">
      <c r="A631" s="373"/>
      <c r="B631" s="373"/>
      <c r="C631" s="373"/>
      <c r="D631" s="374"/>
      <c r="E631" s="294"/>
      <c r="F631" s="295"/>
      <c r="G631" s="296"/>
    </row>
    <row r="632" spans="1:7" ht="12.75">
      <c r="A632" s="373"/>
      <c r="B632" s="373"/>
      <c r="C632" s="373"/>
      <c r="D632" s="374"/>
      <c r="E632" s="294"/>
      <c r="F632" s="295"/>
      <c r="G632" s="296"/>
    </row>
    <row r="633" spans="1:7" ht="12.75">
      <c r="A633" s="373"/>
      <c r="B633" s="373"/>
      <c r="C633" s="373"/>
      <c r="D633" s="374"/>
      <c r="E633" s="294"/>
      <c r="F633" s="295"/>
      <c r="G633" s="296"/>
    </row>
    <row r="634" spans="1:7" ht="12.75">
      <c r="A634" s="373"/>
      <c r="B634" s="373"/>
      <c r="C634" s="373"/>
      <c r="D634" s="374"/>
      <c r="E634" s="294"/>
      <c r="F634" s="295"/>
      <c r="G634" s="296"/>
    </row>
    <row r="635" spans="1:7" ht="12.75">
      <c r="A635" s="373"/>
      <c r="B635" s="373"/>
      <c r="C635" s="373"/>
      <c r="D635" s="374"/>
      <c r="E635" s="294"/>
      <c r="F635" s="295"/>
      <c r="G635" s="296"/>
    </row>
    <row r="636" spans="1:7" ht="12.75">
      <c r="A636" s="373"/>
      <c r="B636" s="373"/>
      <c r="C636" s="373"/>
      <c r="D636" s="374"/>
      <c r="E636" s="294"/>
      <c r="F636" s="295"/>
      <c r="G636" s="296"/>
    </row>
    <row r="637" spans="1:7" ht="12.75">
      <c r="A637" s="373"/>
      <c r="B637" s="373"/>
      <c r="C637" s="373"/>
      <c r="D637" s="374"/>
      <c r="E637" s="294"/>
      <c r="F637" s="295"/>
      <c r="G637" s="296"/>
    </row>
    <row r="638" spans="1:7" ht="12.75">
      <c r="A638" s="373"/>
      <c r="B638" s="373"/>
      <c r="C638" s="373"/>
      <c r="D638" s="374"/>
      <c r="E638" s="294"/>
      <c r="F638" s="295"/>
      <c r="G638" s="296"/>
    </row>
    <row r="639" spans="1:7" ht="12.75">
      <c r="A639" s="373"/>
      <c r="B639" s="373"/>
      <c r="C639" s="373"/>
      <c r="D639" s="374"/>
      <c r="E639" s="294"/>
      <c r="F639" s="295"/>
      <c r="G639" s="296"/>
    </row>
    <row r="640" spans="1:7" ht="12.75">
      <c r="A640" s="373"/>
      <c r="B640" s="373"/>
      <c r="C640" s="373"/>
      <c r="D640" s="374"/>
      <c r="E640" s="294"/>
      <c r="F640" s="295"/>
      <c r="G640" s="296"/>
    </row>
    <row r="641" spans="1:7" ht="12.75">
      <c r="A641" s="373"/>
      <c r="B641" s="373"/>
      <c r="C641" s="373"/>
      <c r="D641" s="374"/>
      <c r="E641" s="294"/>
      <c r="F641" s="295"/>
      <c r="G641" s="296"/>
    </row>
    <row r="642" spans="1:7" ht="12.75">
      <c r="A642" s="373"/>
      <c r="B642" s="373"/>
      <c r="C642" s="373"/>
      <c r="D642" s="374"/>
      <c r="E642" s="294"/>
      <c r="F642" s="295"/>
      <c r="G642" s="296"/>
    </row>
    <row r="643" spans="1:7" ht="12.75">
      <c r="A643" s="373"/>
      <c r="B643" s="373"/>
      <c r="C643" s="373"/>
      <c r="D643" s="374"/>
      <c r="E643" s="294"/>
      <c r="F643" s="295"/>
      <c r="G643" s="296"/>
    </row>
    <row r="644" spans="1:7" ht="12.75">
      <c r="A644" s="373"/>
      <c r="B644" s="373"/>
      <c r="C644" s="373"/>
      <c r="D644" s="374"/>
      <c r="E644" s="294"/>
      <c r="F644" s="295"/>
      <c r="G644" s="296"/>
    </row>
    <row r="645" spans="1:7" ht="12.75">
      <c r="A645" s="373"/>
      <c r="B645" s="373"/>
      <c r="C645" s="373"/>
      <c r="D645" s="374"/>
      <c r="E645" s="294"/>
      <c r="F645" s="295"/>
      <c r="G645" s="296"/>
    </row>
    <row r="646" spans="1:7" ht="12.75">
      <c r="A646" s="373"/>
      <c r="B646" s="373"/>
      <c r="C646" s="373"/>
      <c r="D646" s="374"/>
      <c r="E646" s="294"/>
      <c r="F646" s="295"/>
      <c r="G646" s="296"/>
    </row>
    <row r="647" spans="1:7" ht="12.75">
      <c r="A647" s="373"/>
      <c r="B647" s="373"/>
      <c r="C647" s="373"/>
      <c r="D647" s="374"/>
      <c r="E647" s="294"/>
      <c r="F647" s="295"/>
      <c r="G647" s="296"/>
    </row>
    <row r="648" spans="1:7" ht="12.75">
      <c r="A648" s="373"/>
      <c r="B648" s="373"/>
      <c r="C648" s="373"/>
      <c r="D648" s="374"/>
      <c r="E648" s="294"/>
      <c r="F648" s="295"/>
      <c r="G648" s="296"/>
    </row>
    <row r="649" spans="1:7" ht="12.75">
      <c r="A649" s="373"/>
      <c r="B649" s="373"/>
      <c r="C649" s="373"/>
      <c r="D649" s="374"/>
      <c r="E649" s="294"/>
      <c r="F649" s="295"/>
      <c r="G649" s="296"/>
    </row>
    <row r="650" spans="1:7" ht="12.75">
      <c r="A650" s="373"/>
      <c r="B650" s="373"/>
      <c r="C650" s="373"/>
      <c r="D650" s="374"/>
      <c r="E650" s="294"/>
      <c r="F650" s="295"/>
      <c r="G650" s="296"/>
    </row>
    <row r="651" spans="1:7" ht="12.75">
      <c r="A651" s="373"/>
      <c r="B651" s="373"/>
      <c r="C651" s="373"/>
      <c r="D651" s="374"/>
      <c r="E651" s="294"/>
      <c r="F651" s="295"/>
      <c r="G651" s="296"/>
    </row>
    <row r="652" spans="1:7" ht="12.75">
      <c r="A652" s="373"/>
      <c r="B652" s="373"/>
      <c r="C652" s="373"/>
      <c r="D652" s="374"/>
      <c r="E652" s="294"/>
      <c r="F652" s="295"/>
      <c r="G652" s="296"/>
    </row>
    <row r="653" spans="1:7" ht="12.75">
      <c r="A653" s="373"/>
      <c r="B653" s="373"/>
      <c r="C653" s="373"/>
      <c r="D653" s="374"/>
      <c r="E653" s="294"/>
      <c r="F653" s="295"/>
      <c r="G653" s="296"/>
    </row>
    <row r="654" spans="1:7" ht="12.75">
      <c r="A654" s="373"/>
      <c r="B654" s="373"/>
      <c r="C654" s="373"/>
      <c r="D654" s="374"/>
      <c r="E654" s="294"/>
      <c r="F654" s="295"/>
      <c r="G654" s="296"/>
    </row>
    <row r="655" spans="1:7" ht="12.75">
      <c r="A655" s="373"/>
      <c r="B655" s="373"/>
      <c r="C655" s="373"/>
      <c r="D655" s="374"/>
      <c r="E655" s="294"/>
      <c r="F655" s="295"/>
      <c r="G655" s="296"/>
    </row>
    <row r="656" spans="1:7" ht="12.75">
      <c r="A656" s="373"/>
      <c r="B656" s="373"/>
      <c r="C656" s="373"/>
      <c r="D656" s="374"/>
      <c r="E656" s="294"/>
      <c r="F656" s="295"/>
      <c r="G656" s="296"/>
    </row>
    <row r="657" spans="1:7" ht="12.75">
      <c r="A657" s="373"/>
      <c r="B657" s="373"/>
      <c r="C657" s="373"/>
      <c r="D657" s="374"/>
      <c r="E657" s="294"/>
      <c r="F657" s="295"/>
      <c r="G657" s="296"/>
    </row>
    <row r="658" spans="1:7" ht="12.75">
      <c r="A658" s="373"/>
      <c r="B658" s="373"/>
      <c r="C658" s="373"/>
      <c r="D658" s="374"/>
      <c r="E658" s="294"/>
      <c r="F658" s="295"/>
      <c r="G658" s="296"/>
    </row>
    <row r="659" spans="1:7" ht="12.75">
      <c r="A659" s="373"/>
      <c r="B659" s="373"/>
      <c r="C659" s="373"/>
      <c r="D659" s="374"/>
      <c r="E659" s="294"/>
      <c r="F659" s="295"/>
      <c r="G659" s="296"/>
    </row>
    <row r="660" spans="1:7" ht="12.75">
      <c r="A660" s="373"/>
      <c r="B660" s="373"/>
      <c r="C660" s="373"/>
      <c r="D660" s="374"/>
      <c r="E660" s="294"/>
      <c r="F660" s="295"/>
      <c r="G660" s="296"/>
    </row>
    <row r="661" spans="1:7" ht="12.75">
      <c r="A661" s="373"/>
      <c r="B661" s="373"/>
      <c r="C661" s="373"/>
      <c r="D661" s="374"/>
      <c r="E661" s="294"/>
      <c r="F661" s="295"/>
      <c r="G661" s="296"/>
    </row>
    <row r="662" spans="1:7" ht="12.75">
      <c r="A662" s="373"/>
      <c r="B662" s="373"/>
      <c r="C662" s="373"/>
      <c r="D662" s="374"/>
      <c r="E662" s="294"/>
      <c r="F662" s="295"/>
      <c r="G662" s="296"/>
    </row>
    <row r="663" spans="1:7" ht="12.75">
      <c r="A663" s="373"/>
      <c r="B663" s="373"/>
      <c r="C663" s="373"/>
      <c r="D663" s="374"/>
      <c r="E663" s="294"/>
      <c r="F663" s="295"/>
      <c r="G663" s="296"/>
    </row>
    <row r="664" spans="1:7" ht="12.75">
      <c r="A664" s="373"/>
      <c r="B664" s="373"/>
      <c r="C664" s="373"/>
      <c r="D664" s="374"/>
      <c r="E664" s="294"/>
      <c r="F664" s="295"/>
      <c r="G664" s="296"/>
    </row>
    <row r="665" spans="1:7" ht="12.75">
      <c r="A665" s="373"/>
      <c r="B665" s="373"/>
      <c r="C665" s="373"/>
      <c r="D665" s="374"/>
      <c r="E665" s="294"/>
      <c r="F665" s="295"/>
      <c r="G665" s="296"/>
    </row>
    <row r="666" spans="1:7" ht="12.75">
      <c r="A666" s="373"/>
      <c r="B666" s="373"/>
      <c r="C666" s="373"/>
      <c r="D666" s="374"/>
      <c r="E666" s="294"/>
      <c r="F666" s="295"/>
      <c r="G666" s="296"/>
    </row>
    <row r="667" spans="1:7" ht="12.75">
      <c r="A667" s="373"/>
      <c r="B667" s="373"/>
      <c r="C667" s="373"/>
      <c r="D667" s="374"/>
      <c r="E667" s="294"/>
      <c r="F667" s="295"/>
      <c r="G667" s="296"/>
    </row>
    <row r="668" spans="1:7" ht="12.75">
      <c r="A668" s="373"/>
      <c r="B668" s="373"/>
      <c r="C668" s="373"/>
      <c r="D668" s="374"/>
      <c r="E668" s="294"/>
      <c r="F668" s="295"/>
      <c r="G668" s="296"/>
    </row>
    <row r="669" spans="1:7" ht="12.75">
      <c r="A669" s="373"/>
      <c r="B669" s="373"/>
      <c r="C669" s="373"/>
      <c r="D669" s="374"/>
      <c r="E669" s="294"/>
      <c r="F669" s="295"/>
      <c r="G669" s="296"/>
    </row>
    <row r="670" spans="1:7" ht="12.75">
      <c r="A670" s="373"/>
      <c r="B670" s="373"/>
      <c r="C670" s="373"/>
      <c r="D670" s="374"/>
      <c r="E670" s="294"/>
      <c r="F670" s="295"/>
      <c r="G670" s="296"/>
    </row>
    <row r="671" spans="1:7" ht="12.75">
      <c r="A671" s="373"/>
      <c r="B671" s="373"/>
      <c r="C671" s="373"/>
      <c r="D671" s="374"/>
      <c r="E671" s="294"/>
      <c r="F671" s="295"/>
      <c r="G671" s="296"/>
    </row>
    <row r="672" spans="1:7" ht="12.75">
      <c r="A672" s="373"/>
      <c r="B672" s="373"/>
      <c r="C672" s="373"/>
      <c r="D672" s="374"/>
      <c r="E672" s="294"/>
      <c r="F672" s="295"/>
      <c r="G672" s="296"/>
    </row>
    <row r="673" spans="1:7" ht="12.75">
      <c r="A673" s="373"/>
      <c r="B673" s="373"/>
      <c r="C673" s="373"/>
      <c r="D673" s="374"/>
      <c r="E673" s="294"/>
      <c r="F673" s="295"/>
      <c r="G673" s="296"/>
    </row>
    <row r="674" spans="1:7" ht="12.75">
      <c r="A674" s="373"/>
      <c r="B674" s="373"/>
      <c r="C674" s="373"/>
      <c r="D674" s="374"/>
      <c r="E674" s="294"/>
      <c r="F674" s="295"/>
      <c r="G674" s="296"/>
    </row>
    <row r="675" spans="1:7" ht="12.75">
      <c r="A675" s="373"/>
      <c r="B675" s="373"/>
      <c r="C675" s="373"/>
      <c r="D675" s="374"/>
      <c r="E675" s="294"/>
      <c r="F675" s="295"/>
      <c r="G675" s="296"/>
    </row>
    <row r="676" spans="1:7" ht="12.75">
      <c r="A676" s="373"/>
      <c r="B676" s="373"/>
      <c r="C676" s="373"/>
      <c r="D676" s="374"/>
      <c r="E676" s="294"/>
      <c r="F676" s="295"/>
      <c r="G676" s="296"/>
    </row>
    <row r="677" spans="1:7" ht="12.75">
      <c r="A677" s="373"/>
      <c r="B677" s="373"/>
      <c r="C677" s="373"/>
      <c r="D677" s="374"/>
      <c r="E677" s="294"/>
      <c r="F677" s="295"/>
      <c r="G677" s="296"/>
    </row>
    <row r="678" spans="1:7" ht="12.75">
      <c r="A678" s="373"/>
      <c r="B678" s="373"/>
      <c r="C678" s="373"/>
      <c r="D678" s="374"/>
      <c r="E678" s="294"/>
      <c r="F678" s="295"/>
      <c r="G678" s="296"/>
    </row>
    <row r="679" spans="1:7" ht="12.75">
      <c r="A679" s="373"/>
      <c r="B679" s="373"/>
      <c r="C679" s="373"/>
      <c r="D679" s="374"/>
      <c r="E679" s="294"/>
      <c r="F679" s="295"/>
      <c r="G679" s="296"/>
    </row>
    <row r="680" spans="1:7" ht="12.75">
      <c r="A680" s="373"/>
      <c r="B680" s="373"/>
      <c r="C680" s="373"/>
      <c r="D680" s="374"/>
      <c r="E680" s="294"/>
      <c r="F680" s="295"/>
      <c r="G680" s="296"/>
    </row>
    <row r="681" spans="1:7" ht="12.75">
      <c r="A681" s="373"/>
      <c r="B681" s="373"/>
      <c r="C681" s="373"/>
      <c r="D681" s="374"/>
      <c r="E681" s="294"/>
      <c r="F681" s="295"/>
      <c r="G681" s="296"/>
    </row>
    <row r="682" spans="1:7" ht="12.75">
      <c r="A682" s="373"/>
      <c r="B682" s="373"/>
      <c r="C682" s="373"/>
      <c r="D682" s="374"/>
      <c r="E682" s="294"/>
      <c r="F682" s="295"/>
      <c r="G682" s="296"/>
    </row>
    <row r="683" spans="1:7" ht="12.75">
      <c r="A683" s="373"/>
      <c r="B683" s="373"/>
      <c r="C683" s="373"/>
      <c r="D683" s="374"/>
      <c r="E683" s="294"/>
      <c r="F683" s="295"/>
      <c r="G683" s="296"/>
    </row>
    <row r="684" spans="1:7" ht="12.75">
      <c r="A684" s="373"/>
      <c r="B684" s="373"/>
      <c r="C684" s="373"/>
      <c r="D684" s="374"/>
      <c r="E684" s="294"/>
      <c r="F684" s="295"/>
      <c r="G684" s="296"/>
    </row>
    <row r="685" spans="1:7" ht="12.75">
      <c r="A685" s="373"/>
      <c r="B685" s="373"/>
      <c r="C685" s="373"/>
      <c r="D685" s="374"/>
      <c r="E685" s="294"/>
      <c r="F685" s="295"/>
      <c r="G685" s="296"/>
    </row>
  </sheetData>
  <mergeCells count="42">
    <mergeCell ref="A1:G1"/>
    <mergeCell ref="I1:M1"/>
    <mergeCell ref="O1:T1"/>
    <mergeCell ref="A2:G2"/>
    <mergeCell ref="I2:M2"/>
    <mergeCell ref="O2:T2"/>
    <mergeCell ref="O10:T10"/>
    <mergeCell ref="O25:O27"/>
    <mergeCell ref="O28:O34"/>
    <mergeCell ref="A35:C35"/>
    <mergeCell ref="O11:T11"/>
    <mergeCell ref="O18:S18"/>
    <mergeCell ref="O19:S19"/>
    <mergeCell ref="O24:T24"/>
    <mergeCell ref="P25:P27"/>
    <mergeCell ref="Q25:Q27"/>
    <mergeCell ref="T25:T27"/>
    <mergeCell ref="R25:R27"/>
    <mergeCell ref="S25:S27"/>
    <mergeCell ref="S28:S34"/>
    <mergeCell ref="O35:O40"/>
    <mergeCell ref="S35:S40"/>
    <mergeCell ref="O41:O43"/>
    <mergeCell ref="S41:S43"/>
    <mergeCell ref="Q51:R51"/>
    <mergeCell ref="S51:T51"/>
    <mergeCell ref="Q52:Q53"/>
    <mergeCell ref="R52:R53"/>
    <mergeCell ref="S52:S53"/>
    <mergeCell ref="T52:T53"/>
    <mergeCell ref="O46:R46"/>
    <mergeCell ref="L50:T50"/>
    <mergeCell ref="L51:L53"/>
    <mergeCell ref="M51:M53"/>
    <mergeCell ref="N51:N53"/>
    <mergeCell ref="O51:O53"/>
    <mergeCell ref="P51:P53"/>
    <mergeCell ref="L54:L60"/>
    <mergeCell ref="L61:L66"/>
    <mergeCell ref="L67:L69"/>
    <mergeCell ref="L72:N72"/>
    <mergeCell ref="L73:Q73"/>
  </mergeCells>
  <dataValidations count="3">
    <dataValidation type="list" allowBlank="1" showInputMessage="1" showErrorMessage="1" prompt="IN 05/2017, ANEXO VI-B, ITEM 3.2" sqref="K4" xr:uid="{00000000-0002-0000-0C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34" xr:uid="{00000000-0002-0000-0C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D4:D34" xr:uid="{00000000-0002-0000-0C00-000002000000}">
      <formula1>0</formula1>
    </dataValidation>
  </dataValidations>
  <pageMargins left="0.39370078740157477" right="0.39370078740157477" top="0.55439498634099316" bottom="0" header="0" footer="0"/>
  <pageSetup paperSize="9" fitToHeight="0" pageOrder="overThenDown" orientation="portrait"/>
  <headerFooter>
    <oddHeader>&amp;CANEXO II - N - ÁREA CAMPUS PLANALTINA (Segunda à Sábado)</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34A853"/>
    <outlinePr summaryBelow="0" summaryRight="0"/>
    <pageSetUpPr fitToPage="1"/>
  </sheetPr>
  <dimension ref="A1:T118"/>
  <sheetViews>
    <sheetView showGridLines="0" topLeftCell="A91" workbookViewId="0">
      <selection activeCell="J101" sqref="J101"/>
    </sheetView>
  </sheetViews>
  <sheetFormatPr defaultColWidth="14.42578125" defaultRowHeight="15" customHeight="1"/>
  <cols>
    <col min="1" max="1" width="23.7109375" customWidth="1"/>
    <col min="5" max="5" width="22.140625" customWidth="1"/>
    <col min="6" max="6" width="22.85546875" customWidth="1"/>
    <col min="7" max="7" width="15.5703125" customWidth="1"/>
    <col min="11" max="11" width="54.28515625" customWidth="1"/>
    <col min="12" max="12" width="22.85546875" customWidth="1"/>
    <col min="13" max="13" width="51.42578125" customWidth="1"/>
    <col min="15" max="15" width="37.140625" customWidth="1"/>
    <col min="16" max="16" width="51.42578125" customWidth="1"/>
    <col min="17" max="17" width="16.28515625" customWidth="1"/>
    <col min="18" max="18" width="28.42578125" customWidth="1"/>
    <col min="19" max="19" width="32.85546875" customWidth="1"/>
    <col min="20" max="20" width="36.42578125" customWidth="1"/>
    <col min="21" max="21" width="5.42578125" customWidth="1"/>
  </cols>
  <sheetData>
    <row r="1" spans="1:20">
      <c r="A1" s="738" t="s">
        <v>47</v>
      </c>
      <c r="B1" s="723"/>
      <c r="C1" s="723"/>
      <c r="D1" s="723"/>
      <c r="E1" s="723"/>
      <c r="F1" s="723"/>
      <c r="G1" s="724"/>
      <c r="I1" s="739" t="s">
        <v>47</v>
      </c>
      <c r="J1" s="519"/>
      <c r="K1" s="519"/>
      <c r="L1" s="519"/>
      <c r="M1" s="519"/>
      <c r="O1" s="740" t="s">
        <v>47</v>
      </c>
      <c r="P1" s="741"/>
      <c r="Q1" s="741"/>
      <c r="R1" s="741"/>
      <c r="S1" s="741"/>
      <c r="T1" s="742"/>
    </row>
    <row r="2" spans="1:20">
      <c r="A2" s="743" t="s">
        <v>52</v>
      </c>
      <c r="B2" s="523"/>
      <c r="C2" s="523"/>
      <c r="D2" s="523"/>
      <c r="E2" s="523"/>
      <c r="F2" s="523"/>
      <c r="G2" s="744"/>
      <c r="I2" s="745" t="s">
        <v>53</v>
      </c>
      <c r="J2" s="523"/>
      <c r="K2" s="523"/>
      <c r="L2" s="523"/>
      <c r="M2" s="524"/>
      <c r="O2" s="746" t="s">
        <v>54</v>
      </c>
      <c r="P2" s="523"/>
      <c r="Q2" s="523"/>
      <c r="R2" s="523"/>
      <c r="S2" s="523"/>
      <c r="T2" s="747"/>
    </row>
    <row r="3" spans="1:20" ht="30">
      <c r="A3" s="256" t="s">
        <v>426</v>
      </c>
      <c r="B3" s="257" t="s">
        <v>427</v>
      </c>
      <c r="C3" s="257" t="s">
        <v>428</v>
      </c>
      <c r="D3" s="257" t="s">
        <v>429</v>
      </c>
      <c r="E3" s="257" t="s">
        <v>430</v>
      </c>
      <c r="F3" s="257" t="s">
        <v>431</v>
      </c>
      <c r="G3" s="258" t="s">
        <v>432</v>
      </c>
      <c r="I3" s="259" t="s">
        <v>433</v>
      </c>
      <c r="J3" s="260" t="s">
        <v>429</v>
      </c>
      <c r="K3" s="261" t="s">
        <v>430</v>
      </c>
      <c r="L3" s="257" t="s">
        <v>431</v>
      </c>
      <c r="M3" s="262" t="s">
        <v>432</v>
      </c>
      <c r="O3" s="263" t="s">
        <v>2</v>
      </c>
      <c r="P3" s="264" t="s">
        <v>434</v>
      </c>
      <c r="Q3" s="264" t="s">
        <v>435</v>
      </c>
      <c r="R3" s="265" t="s">
        <v>436</v>
      </c>
      <c r="S3" s="265" t="s">
        <v>437</v>
      </c>
      <c r="T3" s="266" t="s">
        <v>438</v>
      </c>
    </row>
    <row r="4" spans="1:20" ht="25.5">
      <c r="A4" s="375" t="s">
        <v>648</v>
      </c>
      <c r="B4" s="376" t="s">
        <v>710</v>
      </c>
      <c r="C4" s="376" t="s">
        <v>711</v>
      </c>
      <c r="D4" s="377">
        <v>29.24</v>
      </c>
      <c r="E4" s="299" t="s">
        <v>549</v>
      </c>
      <c r="F4" s="245">
        <f t="shared" ref="F4:F117" si="0">IF(E4="Pisos acarpetados",1200,IF(E4="Pisos frios",1200,IF(E4="Laboratórios",450,IF(E4="Almoxarifados/galpões",2500,IF(E4="Oficinas",1800,IF(E4="Áreas com espaços livres - saguão hall e salão",1500,IF(E4="Banheiros",300,0)))))))</f>
        <v>1500</v>
      </c>
      <c r="G4" s="272">
        <f t="shared" ref="G4:G65" si="1">D4/F4</f>
        <v>1.9493333333333331E-2</v>
      </c>
      <c r="I4" s="378" t="s">
        <v>712</v>
      </c>
      <c r="J4" s="377">
        <v>219.8</v>
      </c>
      <c r="K4" s="245" t="s">
        <v>713</v>
      </c>
      <c r="L4" s="243">
        <f t="shared" ref="L4:L18" si="2">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100000</v>
      </c>
      <c r="M4" s="243">
        <f t="shared" ref="M4:M18" si="3">J4/L4</f>
        <v>2.1980000000000003E-3</v>
      </c>
      <c r="O4" s="276" t="s">
        <v>445</v>
      </c>
      <c r="P4" s="277">
        <v>369.91</v>
      </c>
      <c r="Q4" s="245">
        <v>380</v>
      </c>
      <c r="R4" s="245">
        <v>8</v>
      </c>
      <c r="S4" s="278">
        <v>1132.5999999999999</v>
      </c>
      <c r="T4" s="279">
        <f>(P4*R4)/(Q4*S4)</f>
        <v>6.875842263260129E-3</v>
      </c>
    </row>
    <row r="5" spans="1:20" ht="30">
      <c r="A5" s="375" t="s">
        <v>648</v>
      </c>
      <c r="B5" s="376" t="s">
        <v>710</v>
      </c>
      <c r="C5" s="376" t="s">
        <v>714</v>
      </c>
      <c r="D5" s="377">
        <v>5.9</v>
      </c>
      <c r="E5" s="299" t="s">
        <v>562</v>
      </c>
      <c r="F5" s="245">
        <f t="shared" si="0"/>
        <v>300</v>
      </c>
      <c r="G5" s="272">
        <f t="shared" si="1"/>
        <v>1.9666666666666669E-2</v>
      </c>
      <c r="I5" s="378" t="s">
        <v>715</v>
      </c>
      <c r="J5" s="377">
        <v>16.739999999999998</v>
      </c>
      <c r="K5" s="245" t="s">
        <v>463</v>
      </c>
      <c r="L5" s="243">
        <f t="shared" si="2"/>
        <v>2700</v>
      </c>
      <c r="M5" s="243">
        <f t="shared" si="3"/>
        <v>6.1999999999999998E-3</v>
      </c>
      <c r="O5" s="263" t="s">
        <v>2</v>
      </c>
      <c r="P5" s="264" t="s">
        <v>434</v>
      </c>
      <c r="Q5" s="264" t="s">
        <v>435</v>
      </c>
      <c r="R5" s="288" t="s">
        <v>448</v>
      </c>
      <c r="S5" s="288" t="s">
        <v>449</v>
      </c>
      <c r="T5" s="266" t="s">
        <v>438</v>
      </c>
    </row>
    <row r="6" spans="1:20" ht="25.5">
      <c r="A6" s="375" t="s">
        <v>648</v>
      </c>
      <c r="B6" s="376" t="s">
        <v>710</v>
      </c>
      <c r="C6" s="376" t="s">
        <v>716</v>
      </c>
      <c r="D6" s="377">
        <v>4.55</v>
      </c>
      <c r="E6" s="299" t="s">
        <v>562</v>
      </c>
      <c r="F6" s="245">
        <f t="shared" si="0"/>
        <v>300</v>
      </c>
      <c r="G6" s="272">
        <f t="shared" si="1"/>
        <v>1.5166666666666667E-2</v>
      </c>
      <c r="I6" s="378" t="s">
        <v>717</v>
      </c>
      <c r="J6" s="377">
        <v>8.61</v>
      </c>
      <c r="K6" s="245" t="s">
        <v>463</v>
      </c>
      <c r="L6" s="243">
        <f t="shared" si="2"/>
        <v>2700</v>
      </c>
      <c r="M6" s="243">
        <f t="shared" si="3"/>
        <v>3.1888888888888887E-3</v>
      </c>
      <c r="O6" s="276" t="s">
        <v>452</v>
      </c>
      <c r="P6" s="277">
        <v>369.91</v>
      </c>
      <c r="Q6" s="245">
        <v>380</v>
      </c>
      <c r="R6" s="245">
        <v>16</v>
      </c>
      <c r="S6" s="245">
        <v>188.76</v>
      </c>
      <c r="T6" s="279">
        <f>(P6*R6)/(Q6*S6)</f>
        <v>8.2513021269002132E-2</v>
      </c>
    </row>
    <row r="7" spans="1:20" ht="25.5">
      <c r="A7" s="375" t="s">
        <v>648</v>
      </c>
      <c r="B7" s="376" t="s">
        <v>710</v>
      </c>
      <c r="C7" s="376" t="s">
        <v>718</v>
      </c>
      <c r="D7" s="377">
        <v>5.9</v>
      </c>
      <c r="E7" s="299" t="s">
        <v>562</v>
      </c>
      <c r="F7" s="245">
        <f t="shared" si="0"/>
        <v>300</v>
      </c>
      <c r="G7" s="272">
        <f t="shared" si="1"/>
        <v>1.9666666666666669E-2</v>
      </c>
      <c r="I7" s="378" t="s">
        <v>719</v>
      </c>
      <c r="J7" s="377">
        <v>10</v>
      </c>
      <c r="K7" s="245" t="s">
        <v>463</v>
      </c>
      <c r="L7" s="243">
        <f t="shared" si="2"/>
        <v>2700</v>
      </c>
      <c r="M7" s="243">
        <f t="shared" si="3"/>
        <v>3.7037037037037038E-3</v>
      </c>
      <c r="O7" s="356" t="s">
        <v>14</v>
      </c>
      <c r="P7" s="357">
        <f>P6+P4</f>
        <v>739.82</v>
      </c>
      <c r="Q7" s="357"/>
      <c r="R7" s="357"/>
      <c r="S7" s="357"/>
      <c r="T7" s="358">
        <f>T6+T4</f>
        <v>8.9388863532262261E-2</v>
      </c>
    </row>
    <row r="8" spans="1:20" ht="25.5">
      <c r="A8" s="375" t="s">
        <v>648</v>
      </c>
      <c r="B8" s="376" t="s">
        <v>710</v>
      </c>
      <c r="C8" s="376" t="s">
        <v>720</v>
      </c>
      <c r="D8" s="377">
        <v>8.6999999999999993</v>
      </c>
      <c r="E8" s="299" t="s">
        <v>651</v>
      </c>
      <c r="F8" s="245">
        <f t="shared" si="0"/>
        <v>1200</v>
      </c>
      <c r="G8" s="272">
        <f t="shared" si="1"/>
        <v>7.2499999999999995E-3</v>
      </c>
      <c r="I8" s="378" t="s">
        <v>721</v>
      </c>
      <c r="J8" s="377">
        <v>3.6</v>
      </c>
      <c r="K8" s="245" t="s">
        <v>463</v>
      </c>
      <c r="L8" s="243">
        <f t="shared" si="2"/>
        <v>2700</v>
      </c>
      <c r="M8" s="243">
        <f t="shared" si="3"/>
        <v>1.3333333333333333E-3</v>
      </c>
      <c r="O8" s="294"/>
      <c r="P8" s="295"/>
      <c r="Q8" s="295"/>
      <c r="R8" s="295"/>
      <c r="S8" s="295"/>
      <c r="T8" s="296"/>
    </row>
    <row r="9" spans="1:20" ht="12.75">
      <c r="A9" s="375" t="s">
        <v>648</v>
      </c>
      <c r="B9" s="376" t="s">
        <v>710</v>
      </c>
      <c r="C9" s="376" t="s">
        <v>648</v>
      </c>
      <c r="D9" s="377">
        <v>217.97</v>
      </c>
      <c r="E9" s="299" t="s">
        <v>442</v>
      </c>
      <c r="F9" s="245">
        <f t="shared" si="0"/>
        <v>1200</v>
      </c>
      <c r="G9" s="272">
        <f t="shared" si="1"/>
        <v>0.18164166666666667</v>
      </c>
      <c r="I9" s="378" t="s">
        <v>722</v>
      </c>
      <c r="J9" s="377">
        <v>7.2</v>
      </c>
      <c r="K9" s="245" t="s">
        <v>463</v>
      </c>
      <c r="L9" s="243">
        <f t="shared" si="2"/>
        <v>2700</v>
      </c>
      <c r="M9" s="243">
        <f t="shared" si="3"/>
        <v>2.6666666666666666E-3</v>
      </c>
      <c r="O9" s="294"/>
      <c r="P9" s="295"/>
      <c r="Q9" s="295"/>
      <c r="R9" s="295"/>
      <c r="S9" s="295"/>
      <c r="T9" s="296"/>
    </row>
    <row r="10" spans="1:20" ht="26.25">
      <c r="A10" s="375" t="s">
        <v>648</v>
      </c>
      <c r="B10" s="376" t="s">
        <v>710</v>
      </c>
      <c r="C10" s="376" t="s">
        <v>723</v>
      </c>
      <c r="D10" s="377">
        <v>1.82</v>
      </c>
      <c r="E10" s="299" t="s">
        <v>562</v>
      </c>
      <c r="F10" s="245">
        <f t="shared" si="0"/>
        <v>300</v>
      </c>
      <c r="G10" s="272">
        <f t="shared" si="1"/>
        <v>6.0666666666666673E-3</v>
      </c>
      <c r="I10" s="378" t="s">
        <v>724</v>
      </c>
      <c r="J10" s="377">
        <v>6.37</v>
      </c>
      <c r="K10" s="245" t="s">
        <v>463</v>
      </c>
      <c r="L10" s="243">
        <f t="shared" si="2"/>
        <v>2700</v>
      </c>
      <c r="M10" s="243">
        <f t="shared" si="3"/>
        <v>2.3592592592592593E-3</v>
      </c>
      <c r="O10" s="740" t="s">
        <v>47</v>
      </c>
      <c r="P10" s="741"/>
      <c r="Q10" s="741"/>
      <c r="R10" s="741"/>
      <c r="S10" s="741"/>
      <c r="T10" s="742"/>
    </row>
    <row r="11" spans="1:20" ht="26.25">
      <c r="A11" s="375" t="s">
        <v>648</v>
      </c>
      <c r="B11" s="376" t="s">
        <v>710</v>
      </c>
      <c r="C11" s="376" t="s">
        <v>630</v>
      </c>
      <c r="D11" s="377">
        <v>2.37</v>
      </c>
      <c r="E11" s="299" t="s">
        <v>651</v>
      </c>
      <c r="F11" s="245">
        <f t="shared" si="0"/>
        <v>1200</v>
      </c>
      <c r="G11" s="272">
        <f t="shared" si="1"/>
        <v>1.9750000000000002E-3</v>
      </c>
      <c r="I11" s="378" t="s">
        <v>725</v>
      </c>
      <c r="J11" s="377">
        <v>6</v>
      </c>
      <c r="K11" s="245" t="s">
        <v>463</v>
      </c>
      <c r="L11" s="243">
        <f t="shared" si="2"/>
        <v>2700</v>
      </c>
      <c r="M11" s="243">
        <f t="shared" si="3"/>
        <v>2.2222222222222222E-3</v>
      </c>
      <c r="O11" s="746" t="s">
        <v>55</v>
      </c>
      <c r="P11" s="523"/>
      <c r="Q11" s="523"/>
      <c r="R11" s="523"/>
      <c r="S11" s="523"/>
      <c r="T11" s="747"/>
    </row>
    <row r="12" spans="1:20" ht="30">
      <c r="A12" s="375" t="s">
        <v>682</v>
      </c>
      <c r="B12" s="376" t="s">
        <v>710</v>
      </c>
      <c r="C12" s="376" t="s">
        <v>682</v>
      </c>
      <c r="D12" s="377">
        <v>112.03</v>
      </c>
      <c r="E12" s="299" t="s">
        <v>651</v>
      </c>
      <c r="F12" s="245">
        <f t="shared" si="0"/>
        <v>1200</v>
      </c>
      <c r="G12" s="272">
        <f t="shared" si="1"/>
        <v>9.3358333333333335E-2</v>
      </c>
      <c r="I12" s="378" t="s">
        <v>726</v>
      </c>
      <c r="J12" s="377">
        <v>16.2</v>
      </c>
      <c r="K12" s="245" t="s">
        <v>463</v>
      </c>
      <c r="L12" s="243">
        <f t="shared" si="2"/>
        <v>2700</v>
      </c>
      <c r="M12" s="243">
        <f t="shared" si="3"/>
        <v>6.0000000000000001E-3</v>
      </c>
      <c r="O12" s="263" t="s">
        <v>2</v>
      </c>
      <c r="P12" s="264" t="s">
        <v>434</v>
      </c>
      <c r="Q12" s="264" t="s">
        <v>435</v>
      </c>
      <c r="R12" s="265" t="s">
        <v>436</v>
      </c>
      <c r="S12" s="265" t="s">
        <v>437</v>
      </c>
      <c r="T12" s="266" t="s">
        <v>468</v>
      </c>
    </row>
    <row r="13" spans="1:20" ht="38.25">
      <c r="A13" s="375" t="s">
        <v>682</v>
      </c>
      <c r="B13" s="376" t="s">
        <v>710</v>
      </c>
      <c r="C13" s="376" t="s">
        <v>720</v>
      </c>
      <c r="D13" s="377">
        <v>3.37</v>
      </c>
      <c r="E13" s="299" t="s">
        <v>557</v>
      </c>
      <c r="F13" s="245">
        <f t="shared" si="0"/>
        <v>2500</v>
      </c>
      <c r="G13" s="272">
        <f t="shared" si="1"/>
        <v>1.348E-3</v>
      </c>
      <c r="I13" s="378" t="s">
        <v>727</v>
      </c>
      <c r="J13" s="379">
        <v>5362.91</v>
      </c>
      <c r="K13" s="245" t="s">
        <v>444</v>
      </c>
      <c r="L13" s="243">
        <f t="shared" si="2"/>
        <v>9000</v>
      </c>
      <c r="M13" s="243">
        <f t="shared" si="3"/>
        <v>0.59587888888888885</v>
      </c>
      <c r="O13" s="361" t="s">
        <v>43</v>
      </c>
      <c r="P13" s="277">
        <v>0</v>
      </c>
      <c r="Q13" s="245">
        <v>160</v>
      </c>
      <c r="R13" s="245">
        <v>8</v>
      </c>
      <c r="S13" s="278">
        <v>1132.5999999999999</v>
      </c>
      <c r="T13" s="279">
        <f t="shared" ref="T13:T14" si="4">(P13*R13)/(Q13*S13)</f>
        <v>0</v>
      </c>
    </row>
    <row r="14" spans="1:20" ht="63.75">
      <c r="A14" s="375" t="s">
        <v>682</v>
      </c>
      <c r="B14" s="376" t="s">
        <v>728</v>
      </c>
      <c r="C14" s="376" t="s">
        <v>729</v>
      </c>
      <c r="D14" s="377">
        <v>72.02</v>
      </c>
      <c r="E14" s="299" t="s">
        <v>651</v>
      </c>
      <c r="F14" s="245">
        <f t="shared" si="0"/>
        <v>1200</v>
      </c>
      <c r="G14" s="272">
        <f t="shared" si="1"/>
        <v>6.0016666666666663E-2</v>
      </c>
      <c r="I14" s="378" t="s">
        <v>730</v>
      </c>
      <c r="J14" s="379">
        <v>7120.22</v>
      </c>
      <c r="K14" s="245" t="s">
        <v>713</v>
      </c>
      <c r="L14" s="243">
        <f t="shared" si="2"/>
        <v>100000</v>
      </c>
      <c r="M14" s="243">
        <f t="shared" si="3"/>
        <v>7.1202200000000007E-2</v>
      </c>
      <c r="O14" s="276" t="s">
        <v>473</v>
      </c>
      <c r="P14" s="277">
        <v>0</v>
      </c>
      <c r="Q14" s="245">
        <v>160</v>
      </c>
      <c r="R14" s="245">
        <v>8</v>
      </c>
      <c r="S14" s="278">
        <v>1132.5999999999999</v>
      </c>
      <c r="T14" s="279">
        <f t="shared" si="4"/>
        <v>0</v>
      </c>
    </row>
    <row r="15" spans="1:20" ht="51">
      <c r="A15" s="375" t="s">
        <v>731</v>
      </c>
      <c r="B15" s="376" t="s">
        <v>710</v>
      </c>
      <c r="C15" s="376" t="s">
        <v>732</v>
      </c>
      <c r="D15" s="377">
        <v>399.85</v>
      </c>
      <c r="E15" s="299" t="s">
        <v>549</v>
      </c>
      <c r="F15" s="245">
        <f t="shared" si="0"/>
        <v>1500</v>
      </c>
      <c r="G15" s="272">
        <f t="shared" si="1"/>
        <v>0.26656666666666667</v>
      </c>
      <c r="I15" s="378" t="s">
        <v>733</v>
      </c>
      <c r="J15" s="377">
        <v>703.84</v>
      </c>
      <c r="K15" s="245" t="s">
        <v>444</v>
      </c>
      <c r="L15" s="243">
        <f t="shared" si="2"/>
        <v>9000</v>
      </c>
      <c r="M15" s="243">
        <f t="shared" si="3"/>
        <v>7.8204444444444451E-2</v>
      </c>
      <c r="O15" s="356" t="s">
        <v>14</v>
      </c>
      <c r="P15" s="357">
        <f>P13+P14</f>
        <v>0</v>
      </c>
      <c r="Q15" s="357"/>
      <c r="R15" s="357"/>
      <c r="S15" s="357"/>
      <c r="T15" s="358">
        <f>T14+T13</f>
        <v>0</v>
      </c>
    </row>
    <row r="16" spans="1:20" ht="51">
      <c r="A16" s="375" t="s">
        <v>731</v>
      </c>
      <c r="B16" s="376" t="s">
        <v>710</v>
      </c>
      <c r="C16" s="376" t="s">
        <v>734</v>
      </c>
      <c r="D16" s="377">
        <v>53.54</v>
      </c>
      <c r="E16" s="299" t="s">
        <v>557</v>
      </c>
      <c r="F16" s="245">
        <f t="shared" si="0"/>
        <v>2500</v>
      </c>
      <c r="G16" s="272">
        <f t="shared" si="1"/>
        <v>2.1416000000000001E-2</v>
      </c>
      <c r="I16" s="378" t="s">
        <v>735</v>
      </c>
      <c r="J16" s="379">
        <v>1054.45</v>
      </c>
      <c r="K16" s="245" t="s">
        <v>444</v>
      </c>
      <c r="L16" s="243">
        <f t="shared" si="2"/>
        <v>9000</v>
      </c>
      <c r="M16" s="243">
        <f t="shared" si="3"/>
        <v>0.11716111111111112</v>
      </c>
    </row>
    <row r="17" spans="1:20" ht="39">
      <c r="A17" s="375" t="s">
        <v>736</v>
      </c>
      <c r="B17" s="376" t="s">
        <v>710</v>
      </c>
      <c r="C17" s="376" t="s">
        <v>711</v>
      </c>
      <c r="D17" s="377">
        <v>1672.11</v>
      </c>
      <c r="E17" s="299" t="s">
        <v>549</v>
      </c>
      <c r="F17" s="245">
        <f t="shared" si="0"/>
        <v>1500</v>
      </c>
      <c r="G17" s="272">
        <f t="shared" si="1"/>
        <v>1.1147399999999998</v>
      </c>
      <c r="I17" s="378" t="s">
        <v>737</v>
      </c>
      <c r="J17" s="377">
        <v>622.87</v>
      </c>
      <c r="K17" s="245" t="s">
        <v>444</v>
      </c>
      <c r="L17" s="243">
        <f t="shared" si="2"/>
        <v>9000</v>
      </c>
      <c r="M17" s="243">
        <f t="shared" si="3"/>
        <v>6.9207777777777785E-2</v>
      </c>
      <c r="T17" s="300"/>
    </row>
    <row r="18" spans="1:20">
      <c r="A18" s="375" t="s">
        <v>736</v>
      </c>
      <c r="B18" s="376" t="s">
        <v>710</v>
      </c>
      <c r="C18" s="376" t="s">
        <v>738</v>
      </c>
      <c r="D18" s="377">
        <v>59.36</v>
      </c>
      <c r="E18" s="299" t="s">
        <v>442</v>
      </c>
      <c r="F18" s="245">
        <f t="shared" si="0"/>
        <v>1200</v>
      </c>
      <c r="G18" s="272">
        <f t="shared" si="1"/>
        <v>4.9466666666666666E-2</v>
      </c>
      <c r="I18" s="380"/>
      <c r="J18" s="381">
        <v>0</v>
      </c>
      <c r="K18" s="367" t="s">
        <v>713</v>
      </c>
      <c r="L18" s="382">
        <f t="shared" si="2"/>
        <v>100000</v>
      </c>
      <c r="M18" s="382">
        <f t="shared" si="3"/>
        <v>0</v>
      </c>
      <c r="O18" s="722" t="s">
        <v>47</v>
      </c>
      <c r="P18" s="723"/>
      <c r="Q18" s="723"/>
      <c r="R18" s="723"/>
      <c r="S18" s="724"/>
      <c r="T18" s="301"/>
    </row>
    <row r="19" spans="1:20" ht="25.5">
      <c r="A19" s="375" t="s">
        <v>736</v>
      </c>
      <c r="B19" s="376" t="s">
        <v>710</v>
      </c>
      <c r="C19" s="376" t="s">
        <v>739</v>
      </c>
      <c r="D19" s="377">
        <v>14.57</v>
      </c>
      <c r="E19" s="299" t="s">
        <v>442</v>
      </c>
      <c r="F19" s="245">
        <f t="shared" si="0"/>
        <v>1200</v>
      </c>
      <c r="G19" s="272">
        <f t="shared" si="1"/>
        <v>1.2141666666666667E-2</v>
      </c>
      <c r="I19" s="311" t="s">
        <v>14</v>
      </c>
      <c r="J19" s="312">
        <f>SUM(J4:J18)</f>
        <v>15158.810000000003</v>
      </c>
      <c r="K19" s="313"/>
      <c r="L19" s="313"/>
      <c r="M19" s="313">
        <f>SUM(M4:M18)</f>
        <v>0.96152649629629627</v>
      </c>
      <c r="O19" s="750" t="s">
        <v>56</v>
      </c>
      <c r="P19" s="523"/>
      <c r="Q19" s="523"/>
      <c r="R19" s="523"/>
      <c r="S19" s="744"/>
      <c r="T19" s="302"/>
    </row>
    <row r="20" spans="1:20" ht="38.25">
      <c r="A20" s="375" t="s">
        <v>736</v>
      </c>
      <c r="B20" s="376" t="s">
        <v>710</v>
      </c>
      <c r="C20" s="376" t="s">
        <v>740</v>
      </c>
      <c r="D20" s="377">
        <v>14.57</v>
      </c>
      <c r="E20" s="299" t="s">
        <v>442</v>
      </c>
      <c r="F20" s="245">
        <f t="shared" si="0"/>
        <v>1200</v>
      </c>
      <c r="G20" s="272">
        <f t="shared" si="1"/>
        <v>1.2141666666666667E-2</v>
      </c>
      <c r="I20" s="314"/>
      <c r="J20" s="315"/>
      <c r="K20" s="296"/>
      <c r="L20" s="296"/>
      <c r="M20" s="296"/>
      <c r="O20" s="303" t="s">
        <v>433</v>
      </c>
      <c r="P20" s="304" t="s">
        <v>429</v>
      </c>
      <c r="Q20" s="257" t="s">
        <v>430</v>
      </c>
      <c r="R20" s="257" t="s">
        <v>431</v>
      </c>
      <c r="S20" s="258" t="s">
        <v>432</v>
      </c>
      <c r="T20" s="65"/>
    </row>
    <row r="21" spans="1:20" ht="25.5">
      <c r="A21" s="375" t="s">
        <v>736</v>
      </c>
      <c r="B21" s="376" t="s">
        <v>710</v>
      </c>
      <c r="C21" s="376" t="s">
        <v>551</v>
      </c>
      <c r="D21" s="377">
        <v>16.93</v>
      </c>
      <c r="E21" s="299" t="s">
        <v>442</v>
      </c>
      <c r="F21" s="245">
        <f t="shared" si="0"/>
        <v>1200</v>
      </c>
      <c r="G21" s="272">
        <f t="shared" si="1"/>
        <v>1.4108333333333334E-2</v>
      </c>
      <c r="I21" s="314"/>
      <c r="J21" s="315"/>
      <c r="K21" s="296"/>
      <c r="L21" s="296"/>
      <c r="M21" s="296"/>
      <c r="O21" s="305"/>
      <c r="P21" s="306">
        <v>0</v>
      </c>
      <c r="Q21" s="307" t="s">
        <v>44</v>
      </c>
      <c r="R21" s="78">
        <v>450</v>
      </c>
      <c r="S21" s="308">
        <f>P21/R21</f>
        <v>0</v>
      </c>
    </row>
    <row r="22" spans="1:20" ht="38.25">
      <c r="A22" s="375" t="s">
        <v>736</v>
      </c>
      <c r="B22" s="376" t="s">
        <v>710</v>
      </c>
      <c r="C22" s="376" t="s">
        <v>741</v>
      </c>
      <c r="D22" s="377">
        <v>35.51</v>
      </c>
      <c r="E22" s="299" t="s">
        <v>442</v>
      </c>
      <c r="F22" s="245">
        <f t="shared" si="0"/>
        <v>1200</v>
      </c>
      <c r="G22" s="272">
        <f t="shared" si="1"/>
        <v>2.9591666666666665E-2</v>
      </c>
      <c r="I22" s="314"/>
      <c r="J22" s="315"/>
      <c r="K22" s="296"/>
      <c r="L22" s="296"/>
      <c r="M22" s="296"/>
    </row>
    <row r="23" spans="1:20" ht="25.5">
      <c r="A23" s="375" t="s">
        <v>736</v>
      </c>
      <c r="B23" s="376" t="s">
        <v>710</v>
      </c>
      <c r="C23" s="376" t="s">
        <v>711</v>
      </c>
      <c r="D23" s="377">
        <v>7.75</v>
      </c>
      <c r="E23" s="299" t="s">
        <v>549</v>
      </c>
      <c r="F23" s="245">
        <f t="shared" si="0"/>
        <v>1500</v>
      </c>
      <c r="G23" s="272">
        <f t="shared" si="1"/>
        <v>5.1666666666666666E-3</v>
      </c>
      <c r="I23" s="314"/>
      <c r="J23" s="315"/>
      <c r="K23" s="296"/>
      <c r="L23" s="296"/>
      <c r="M23" s="296"/>
    </row>
    <row r="24" spans="1:20" ht="25.5">
      <c r="A24" s="375" t="s">
        <v>736</v>
      </c>
      <c r="B24" s="376" t="s">
        <v>710</v>
      </c>
      <c r="C24" s="376" t="s">
        <v>742</v>
      </c>
      <c r="D24" s="377">
        <v>22.06</v>
      </c>
      <c r="E24" s="299" t="s">
        <v>442</v>
      </c>
      <c r="F24" s="245">
        <f t="shared" si="0"/>
        <v>1200</v>
      </c>
      <c r="G24" s="272">
        <f t="shared" si="1"/>
        <v>1.8383333333333331E-2</v>
      </c>
      <c r="I24" s="314"/>
      <c r="J24" s="315"/>
      <c r="K24" s="296"/>
      <c r="L24" s="296"/>
      <c r="M24" s="296"/>
      <c r="O24" s="722" t="s">
        <v>47</v>
      </c>
      <c r="P24" s="723"/>
      <c r="Q24" s="723"/>
      <c r="R24" s="723"/>
      <c r="S24" s="723"/>
      <c r="T24" s="724"/>
    </row>
    <row r="25" spans="1:20" ht="12.75">
      <c r="A25" s="375" t="s">
        <v>736</v>
      </c>
      <c r="B25" s="376" t="s">
        <v>710</v>
      </c>
      <c r="C25" s="376" t="s">
        <v>630</v>
      </c>
      <c r="D25" s="377">
        <v>3.46</v>
      </c>
      <c r="E25" s="299" t="s">
        <v>442</v>
      </c>
      <c r="F25" s="245">
        <f t="shared" si="0"/>
        <v>1200</v>
      </c>
      <c r="G25" s="272">
        <f t="shared" si="1"/>
        <v>2.8833333333333332E-3</v>
      </c>
      <c r="I25" s="314"/>
      <c r="J25" s="315"/>
      <c r="K25" s="296"/>
      <c r="L25" s="296"/>
      <c r="M25" s="296"/>
      <c r="O25" s="730" t="s">
        <v>16</v>
      </c>
      <c r="P25" s="725" t="s">
        <v>2</v>
      </c>
      <c r="Q25" s="751" t="s">
        <v>423</v>
      </c>
      <c r="R25" s="727" t="s">
        <v>17</v>
      </c>
      <c r="S25" s="751" t="s">
        <v>20</v>
      </c>
      <c r="T25" s="734" t="s">
        <v>21</v>
      </c>
    </row>
    <row r="26" spans="1:20" ht="38.25">
      <c r="A26" s="375" t="s">
        <v>736</v>
      </c>
      <c r="B26" s="376" t="s">
        <v>710</v>
      </c>
      <c r="C26" s="376" t="s">
        <v>743</v>
      </c>
      <c r="D26" s="377">
        <v>22.06</v>
      </c>
      <c r="E26" s="299" t="s">
        <v>442</v>
      </c>
      <c r="F26" s="245">
        <f t="shared" si="0"/>
        <v>1200</v>
      </c>
      <c r="G26" s="272">
        <f t="shared" si="1"/>
        <v>1.8383333333333331E-2</v>
      </c>
      <c r="I26" s="314"/>
      <c r="J26" s="315"/>
      <c r="K26" s="296"/>
      <c r="L26" s="296"/>
      <c r="M26" s="296"/>
      <c r="O26" s="653"/>
      <c r="P26" s="526"/>
      <c r="Q26" s="603"/>
      <c r="R26" s="526"/>
      <c r="S26" s="603"/>
      <c r="T26" s="656"/>
    </row>
    <row r="27" spans="1:20" ht="25.5">
      <c r="A27" s="375" t="s">
        <v>736</v>
      </c>
      <c r="B27" s="376" t="s">
        <v>710</v>
      </c>
      <c r="C27" s="376" t="s">
        <v>744</v>
      </c>
      <c r="D27" s="377">
        <v>60.62</v>
      </c>
      <c r="E27" s="299" t="s">
        <v>442</v>
      </c>
      <c r="F27" s="245">
        <f t="shared" si="0"/>
        <v>1200</v>
      </c>
      <c r="G27" s="272">
        <f t="shared" si="1"/>
        <v>5.0516666666666661E-2</v>
      </c>
      <c r="I27" s="314"/>
      <c r="J27" s="315"/>
      <c r="K27" s="296"/>
      <c r="L27" s="296"/>
      <c r="M27" s="296"/>
      <c r="O27" s="621"/>
      <c r="P27" s="527"/>
      <c r="Q27" s="520"/>
      <c r="R27" s="527"/>
      <c r="S27" s="520"/>
      <c r="T27" s="624"/>
    </row>
    <row r="28" spans="1:20" ht="25.5">
      <c r="A28" s="375" t="s">
        <v>736</v>
      </c>
      <c r="B28" s="376" t="s">
        <v>710</v>
      </c>
      <c r="C28" s="376" t="s">
        <v>745</v>
      </c>
      <c r="D28" s="377">
        <v>60.62</v>
      </c>
      <c r="E28" s="299" t="s">
        <v>442</v>
      </c>
      <c r="F28" s="245">
        <f t="shared" si="0"/>
        <v>1200</v>
      </c>
      <c r="G28" s="272">
        <f t="shared" si="1"/>
        <v>5.0516666666666661E-2</v>
      </c>
      <c r="I28" s="314"/>
      <c r="J28" s="315"/>
      <c r="K28" s="296"/>
      <c r="L28" s="296"/>
      <c r="M28" s="296"/>
      <c r="O28" s="731" t="s">
        <v>24</v>
      </c>
      <c r="P28" s="239" t="s">
        <v>498</v>
      </c>
      <c r="Q28" s="240">
        <f>SUMIF(E4:E117,"Pisos acarpetados",D4:D117)</f>
        <v>195.12</v>
      </c>
      <c r="R28" s="241">
        <v>1200</v>
      </c>
      <c r="S28" s="752">
        <f>SUM(Q28:Q34)</f>
        <v>6872.0550000000003</v>
      </c>
      <c r="T28" s="316">
        <f t="shared" ref="T28:T40" si="5">Q28/R28</f>
        <v>0.16259999999999999</v>
      </c>
    </row>
    <row r="29" spans="1:20" ht="38.25">
      <c r="A29" s="375" t="s">
        <v>736</v>
      </c>
      <c r="B29" s="376" t="s">
        <v>710</v>
      </c>
      <c r="C29" s="376" t="s">
        <v>746</v>
      </c>
      <c r="D29" s="377">
        <v>16.100000000000001</v>
      </c>
      <c r="E29" s="299" t="s">
        <v>442</v>
      </c>
      <c r="F29" s="245">
        <f t="shared" si="0"/>
        <v>1200</v>
      </c>
      <c r="G29" s="272">
        <f t="shared" si="1"/>
        <v>1.3416666666666667E-2</v>
      </c>
      <c r="I29" s="314"/>
      <c r="J29" s="315"/>
      <c r="K29" s="296"/>
      <c r="L29" s="296"/>
      <c r="M29" s="296"/>
      <c r="O29" s="653"/>
      <c r="P29" s="22" t="s">
        <v>26</v>
      </c>
      <c r="Q29" s="240">
        <f>SUMIF(E4:E117,"Pisos frios",D4:D117)</f>
        <v>2490.0750000000003</v>
      </c>
      <c r="R29" s="23">
        <v>1200</v>
      </c>
      <c r="S29" s="526"/>
      <c r="T29" s="316">
        <f t="shared" si="5"/>
        <v>2.0750625</v>
      </c>
    </row>
    <row r="30" spans="1:20" ht="25.5">
      <c r="A30" s="375" t="s">
        <v>736</v>
      </c>
      <c r="B30" s="376" t="s">
        <v>710</v>
      </c>
      <c r="C30" s="376" t="s">
        <v>716</v>
      </c>
      <c r="D30" s="377">
        <v>3.51</v>
      </c>
      <c r="E30" s="299" t="s">
        <v>562</v>
      </c>
      <c r="F30" s="245">
        <f t="shared" si="0"/>
        <v>300</v>
      </c>
      <c r="G30" s="272">
        <f t="shared" si="1"/>
        <v>1.1699999999999999E-2</v>
      </c>
      <c r="I30" s="314"/>
      <c r="J30" s="315"/>
      <c r="K30" s="296"/>
      <c r="L30" s="296"/>
      <c r="M30" s="296"/>
      <c r="O30" s="653"/>
      <c r="P30" s="22" t="s">
        <v>27</v>
      </c>
      <c r="Q30" s="240">
        <f>SUMIF(E4:E117,"Laboratórios",D4:D117)</f>
        <v>60.62</v>
      </c>
      <c r="R30" s="28">
        <v>450</v>
      </c>
      <c r="S30" s="526"/>
      <c r="T30" s="316">
        <f t="shared" si="5"/>
        <v>0.13471111111111111</v>
      </c>
    </row>
    <row r="31" spans="1:20" ht="25.5">
      <c r="A31" s="375" t="s">
        <v>736</v>
      </c>
      <c r="B31" s="376" t="s">
        <v>710</v>
      </c>
      <c r="C31" s="376" t="s">
        <v>718</v>
      </c>
      <c r="D31" s="377">
        <v>4.3899999999999997</v>
      </c>
      <c r="E31" s="299" t="s">
        <v>562</v>
      </c>
      <c r="F31" s="245">
        <f t="shared" si="0"/>
        <v>300</v>
      </c>
      <c r="G31" s="272">
        <f t="shared" si="1"/>
        <v>1.4633333333333332E-2</v>
      </c>
      <c r="I31" s="314"/>
      <c r="J31" s="315"/>
      <c r="K31" s="296"/>
      <c r="L31" s="296"/>
      <c r="M31" s="296"/>
      <c r="O31" s="653"/>
      <c r="P31" s="22" t="s">
        <v>28</v>
      </c>
      <c r="Q31" s="240">
        <f>SUMIF(E4:E117,"Almoxarifados/galpões",D4:D117)</f>
        <v>1139.8899999999999</v>
      </c>
      <c r="R31" s="23">
        <v>2500</v>
      </c>
      <c r="S31" s="526"/>
      <c r="T31" s="316">
        <f t="shared" si="5"/>
        <v>0.45595599999999997</v>
      </c>
    </row>
    <row r="32" spans="1:20" ht="25.5">
      <c r="A32" s="375" t="s">
        <v>736</v>
      </c>
      <c r="B32" s="376" t="s">
        <v>710</v>
      </c>
      <c r="C32" s="376" t="s">
        <v>714</v>
      </c>
      <c r="D32" s="377">
        <v>4.66</v>
      </c>
      <c r="E32" s="299" t="s">
        <v>562</v>
      </c>
      <c r="F32" s="245">
        <f t="shared" si="0"/>
        <v>300</v>
      </c>
      <c r="G32" s="272">
        <f t="shared" si="1"/>
        <v>1.5533333333333333E-2</v>
      </c>
      <c r="I32" s="314"/>
      <c r="J32" s="315"/>
      <c r="K32" s="296"/>
      <c r="L32" s="296"/>
      <c r="M32" s="296"/>
      <c r="O32" s="653"/>
      <c r="P32" s="22" t="s">
        <v>29</v>
      </c>
      <c r="Q32" s="240">
        <f>SUMIF(E4:E117,"Oficinas",D4:D117)</f>
        <v>0</v>
      </c>
      <c r="R32" s="23">
        <v>1800</v>
      </c>
      <c r="S32" s="526"/>
      <c r="T32" s="316">
        <f t="shared" si="5"/>
        <v>0</v>
      </c>
    </row>
    <row r="33" spans="1:20" ht="25.5">
      <c r="A33" s="375" t="s">
        <v>736</v>
      </c>
      <c r="B33" s="376" t="s">
        <v>710</v>
      </c>
      <c r="C33" s="376" t="s">
        <v>747</v>
      </c>
      <c r="D33" s="377">
        <v>60.62</v>
      </c>
      <c r="E33" s="299" t="s">
        <v>748</v>
      </c>
      <c r="F33" s="245">
        <f t="shared" si="0"/>
        <v>450</v>
      </c>
      <c r="G33" s="272">
        <f t="shared" si="1"/>
        <v>0.13471111111111111</v>
      </c>
      <c r="I33" s="314"/>
      <c r="J33" s="315"/>
      <c r="K33" s="296"/>
      <c r="L33" s="296"/>
      <c r="M33" s="296"/>
      <c r="O33" s="653"/>
      <c r="P33" s="22" t="s">
        <v>30</v>
      </c>
      <c r="Q33" s="240">
        <f>SUMIF(E4:E117,"Áreas com espaços livres - saguão hall e salão",D4:D117)</f>
        <v>2698.12</v>
      </c>
      <c r="R33" s="23">
        <v>1500</v>
      </c>
      <c r="S33" s="526"/>
      <c r="T33" s="316">
        <f t="shared" si="5"/>
        <v>1.7987466666666665</v>
      </c>
    </row>
    <row r="34" spans="1:20" ht="25.5">
      <c r="A34" s="375" t="s">
        <v>736</v>
      </c>
      <c r="B34" s="376" t="s">
        <v>710</v>
      </c>
      <c r="C34" s="376" t="s">
        <v>749</v>
      </c>
      <c r="D34" s="377">
        <v>16.09</v>
      </c>
      <c r="E34" s="299" t="s">
        <v>557</v>
      </c>
      <c r="F34" s="245">
        <f t="shared" si="0"/>
        <v>2500</v>
      </c>
      <c r="G34" s="272">
        <f t="shared" si="1"/>
        <v>6.4359999999999999E-3</v>
      </c>
      <c r="I34" s="314"/>
      <c r="J34" s="315"/>
      <c r="K34" s="296"/>
      <c r="L34" s="296"/>
      <c r="M34" s="296"/>
      <c r="O34" s="621"/>
      <c r="P34" s="22" t="s">
        <v>31</v>
      </c>
      <c r="Q34" s="240">
        <f>SUMIF(E4:E117,"Banheiros",D4:D117)</f>
        <v>288.23</v>
      </c>
      <c r="R34" s="28">
        <v>300</v>
      </c>
      <c r="S34" s="527"/>
      <c r="T34" s="316">
        <f t="shared" si="5"/>
        <v>0.96076666666666677</v>
      </c>
    </row>
    <row r="35" spans="1:20" ht="25.5">
      <c r="A35" s="375" t="s">
        <v>736</v>
      </c>
      <c r="B35" s="376" t="s">
        <v>710</v>
      </c>
      <c r="C35" s="376" t="s">
        <v>750</v>
      </c>
      <c r="D35" s="377">
        <v>13.05</v>
      </c>
      <c r="E35" s="299" t="s">
        <v>557</v>
      </c>
      <c r="F35" s="245">
        <f t="shared" si="0"/>
        <v>2500</v>
      </c>
      <c r="G35" s="272">
        <f t="shared" si="1"/>
        <v>5.2200000000000007E-3</v>
      </c>
      <c r="I35" s="314"/>
      <c r="J35" s="315"/>
      <c r="K35" s="296"/>
      <c r="L35" s="296"/>
      <c r="M35" s="296"/>
      <c r="O35" s="717" t="s">
        <v>32</v>
      </c>
      <c r="P35" s="22" t="s">
        <v>33</v>
      </c>
      <c r="Q35" s="25">
        <f>SUMIF(K4:K63,"Pisos pavimentados adjacentes/contíguos às edificações",J4:J63)</f>
        <v>74.72</v>
      </c>
      <c r="R35" s="23">
        <v>2700</v>
      </c>
      <c r="S35" s="753">
        <f>SUM(Q35:Q40)</f>
        <v>15158.810000000001</v>
      </c>
      <c r="T35" s="316">
        <f t="shared" si="5"/>
        <v>2.7674074074074073E-2</v>
      </c>
    </row>
    <row r="36" spans="1:20" ht="25.5">
      <c r="A36" s="375" t="s">
        <v>736</v>
      </c>
      <c r="B36" s="376" t="s">
        <v>710</v>
      </c>
      <c r="C36" s="376" t="s">
        <v>751</v>
      </c>
      <c r="D36" s="377">
        <v>91.45</v>
      </c>
      <c r="E36" s="299" t="s">
        <v>442</v>
      </c>
      <c r="F36" s="245">
        <f t="shared" si="0"/>
        <v>1200</v>
      </c>
      <c r="G36" s="272">
        <f t="shared" si="1"/>
        <v>7.6208333333333336E-2</v>
      </c>
      <c r="I36" s="314"/>
      <c r="J36" s="315"/>
      <c r="K36" s="296"/>
      <c r="L36" s="296"/>
      <c r="M36" s="296"/>
      <c r="O36" s="653"/>
      <c r="P36" s="22" t="s">
        <v>34</v>
      </c>
      <c r="Q36" s="25">
        <f>SUMIF(K4:K63,"Varrição de passeios e arruamentos",J4:J63)</f>
        <v>7744.07</v>
      </c>
      <c r="R36" s="23">
        <v>9000</v>
      </c>
      <c r="S36" s="526"/>
      <c r="T36" s="316">
        <f t="shared" si="5"/>
        <v>0.86045222222222217</v>
      </c>
    </row>
    <row r="37" spans="1:20" ht="25.5">
      <c r="A37" s="375" t="s">
        <v>736</v>
      </c>
      <c r="B37" s="376" t="s">
        <v>710</v>
      </c>
      <c r="C37" s="376" t="s">
        <v>752</v>
      </c>
      <c r="D37" s="377">
        <v>60.62</v>
      </c>
      <c r="E37" s="299" t="s">
        <v>442</v>
      </c>
      <c r="F37" s="245">
        <f t="shared" si="0"/>
        <v>1200</v>
      </c>
      <c r="G37" s="272">
        <f t="shared" si="1"/>
        <v>5.0516666666666661E-2</v>
      </c>
      <c r="I37" s="314"/>
      <c r="J37" s="315"/>
      <c r="K37" s="296"/>
      <c r="L37" s="296"/>
      <c r="M37" s="296"/>
      <c r="O37" s="653"/>
      <c r="P37" s="22" t="s">
        <v>35</v>
      </c>
      <c r="Q37" s="25">
        <f>SUMIF(K4:K63,"Pátios e áreas verdes com alta frequência",J4:J63)</f>
        <v>0</v>
      </c>
      <c r="R37" s="23">
        <v>2700</v>
      </c>
      <c r="S37" s="526"/>
      <c r="T37" s="316">
        <f t="shared" si="5"/>
        <v>0</v>
      </c>
    </row>
    <row r="38" spans="1:20" ht="12.75">
      <c r="A38" s="375" t="s">
        <v>736</v>
      </c>
      <c r="B38" s="376" t="s">
        <v>710</v>
      </c>
      <c r="C38" s="376" t="s">
        <v>753</v>
      </c>
      <c r="D38" s="377">
        <v>52.07</v>
      </c>
      <c r="E38" s="299" t="s">
        <v>442</v>
      </c>
      <c r="F38" s="245">
        <f t="shared" si="0"/>
        <v>1200</v>
      </c>
      <c r="G38" s="272">
        <f t="shared" si="1"/>
        <v>4.3391666666666669E-2</v>
      </c>
      <c r="I38" s="314"/>
      <c r="J38" s="315"/>
      <c r="K38" s="296"/>
      <c r="L38" s="296"/>
      <c r="M38" s="296"/>
      <c r="O38" s="653"/>
      <c r="P38" s="22" t="s">
        <v>36</v>
      </c>
      <c r="Q38" s="25">
        <f>SUMIF(K4:K63,"Pátios e áreas verdes com média frequência",J4:J63)</f>
        <v>0</v>
      </c>
      <c r="R38" s="23">
        <v>2700</v>
      </c>
      <c r="S38" s="526"/>
      <c r="T38" s="316">
        <f t="shared" si="5"/>
        <v>0</v>
      </c>
    </row>
    <row r="39" spans="1:20" ht="12.75">
      <c r="A39" s="375" t="s">
        <v>736</v>
      </c>
      <c r="B39" s="376" t="s">
        <v>710</v>
      </c>
      <c r="C39" s="376" t="s">
        <v>754</v>
      </c>
      <c r="D39" s="377">
        <v>7.69</v>
      </c>
      <c r="E39" s="299" t="s">
        <v>442</v>
      </c>
      <c r="F39" s="245">
        <f t="shared" si="0"/>
        <v>1200</v>
      </c>
      <c r="G39" s="272">
        <f t="shared" si="1"/>
        <v>6.4083333333333336E-3</v>
      </c>
      <c r="I39" s="314"/>
      <c r="J39" s="315"/>
      <c r="K39" s="296"/>
      <c r="L39" s="296"/>
      <c r="M39" s="296"/>
      <c r="O39" s="653"/>
      <c r="P39" s="22" t="s">
        <v>37</v>
      </c>
      <c r="Q39" s="25">
        <f>SUMIF(K4:K63,"Pátios e áreas verdes com baixa frequência",J4:J63)</f>
        <v>0</v>
      </c>
      <c r="R39" s="23">
        <v>2700</v>
      </c>
      <c r="S39" s="526"/>
      <c r="T39" s="316">
        <f t="shared" si="5"/>
        <v>0</v>
      </c>
    </row>
    <row r="40" spans="1:20" ht="38.25">
      <c r="A40" s="375" t="s">
        <v>736</v>
      </c>
      <c r="B40" s="376" t="s">
        <v>710</v>
      </c>
      <c r="C40" s="376" t="s">
        <v>755</v>
      </c>
      <c r="D40" s="377">
        <v>4.3499999999999996</v>
      </c>
      <c r="E40" s="299" t="s">
        <v>557</v>
      </c>
      <c r="F40" s="245">
        <f t="shared" si="0"/>
        <v>2500</v>
      </c>
      <c r="G40" s="272">
        <f t="shared" si="1"/>
        <v>1.7399999999999998E-3</v>
      </c>
      <c r="I40" s="314"/>
      <c r="J40" s="315"/>
      <c r="K40" s="296"/>
      <c r="L40" s="296"/>
      <c r="M40" s="296"/>
      <c r="O40" s="621"/>
      <c r="P40" s="22" t="s">
        <v>38</v>
      </c>
      <c r="Q40" s="25">
        <f>SUMIF(K4:K63,"coleta de detritos em pátios e áreas verdes com frequência diária",J4:J63)</f>
        <v>7340.02</v>
      </c>
      <c r="R40" s="23">
        <v>100000</v>
      </c>
      <c r="S40" s="527"/>
      <c r="T40" s="316">
        <f t="shared" si="5"/>
        <v>7.3400199999999999E-2</v>
      </c>
    </row>
    <row r="41" spans="1:20" ht="25.5">
      <c r="A41" s="375" t="s">
        <v>736</v>
      </c>
      <c r="B41" s="376" t="s">
        <v>710</v>
      </c>
      <c r="C41" s="376" t="s">
        <v>716</v>
      </c>
      <c r="D41" s="377">
        <v>4.3499999999999996</v>
      </c>
      <c r="E41" s="299" t="s">
        <v>562</v>
      </c>
      <c r="F41" s="245">
        <f t="shared" si="0"/>
        <v>300</v>
      </c>
      <c r="G41" s="272">
        <f t="shared" si="1"/>
        <v>1.4499999999999999E-2</v>
      </c>
      <c r="I41" s="314"/>
      <c r="J41" s="315"/>
      <c r="K41" s="296"/>
      <c r="L41" s="296"/>
      <c r="M41" s="296"/>
      <c r="O41" s="717" t="s">
        <v>39</v>
      </c>
      <c r="P41" s="22" t="s">
        <v>40</v>
      </c>
      <c r="Q41" s="25">
        <f>P14</f>
        <v>0</v>
      </c>
      <c r="R41" s="23">
        <v>160</v>
      </c>
      <c r="S41" s="753">
        <f>SUM(Q41:Q43)</f>
        <v>739.82</v>
      </c>
      <c r="T41" s="316">
        <f>T14</f>
        <v>0</v>
      </c>
    </row>
    <row r="42" spans="1:20" ht="25.5">
      <c r="A42" s="375" t="s">
        <v>736</v>
      </c>
      <c r="B42" s="376" t="s">
        <v>710</v>
      </c>
      <c r="C42" s="376" t="s">
        <v>718</v>
      </c>
      <c r="D42" s="377">
        <v>14.57</v>
      </c>
      <c r="E42" s="299" t="s">
        <v>562</v>
      </c>
      <c r="F42" s="245">
        <f t="shared" si="0"/>
        <v>300</v>
      </c>
      <c r="G42" s="272">
        <f t="shared" si="1"/>
        <v>4.8566666666666668E-2</v>
      </c>
      <c r="I42" s="314"/>
      <c r="J42" s="315"/>
      <c r="K42" s="296"/>
      <c r="L42" s="296"/>
      <c r="M42" s="296"/>
      <c r="O42" s="653"/>
      <c r="P42" s="22" t="s">
        <v>41</v>
      </c>
      <c r="Q42" s="25">
        <f>P4</f>
        <v>369.91</v>
      </c>
      <c r="R42" s="23">
        <v>380</v>
      </c>
      <c r="S42" s="526"/>
      <c r="T42" s="316">
        <f>T4</f>
        <v>6.875842263260129E-3</v>
      </c>
    </row>
    <row r="43" spans="1:20" ht="25.5">
      <c r="A43" s="375" t="s">
        <v>736</v>
      </c>
      <c r="B43" s="376" t="s">
        <v>710</v>
      </c>
      <c r="C43" s="376" t="s">
        <v>714</v>
      </c>
      <c r="D43" s="377">
        <v>14.57</v>
      </c>
      <c r="E43" s="299" t="s">
        <v>562</v>
      </c>
      <c r="F43" s="245">
        <f t="shared" si="0"/>
        <v>300</v>
      </c>
      <c r="G43" s="272">
        <f t="shared" si="1"/>
        <v>4.8566666666666668E-2</v>
      </c>
      <c r="I43" s="314"/>
      <c r="J43" s="315"/>
      <c r="K43" s="296"/>
      <c r="L43" s="296"/>
      <c r="M43" s="296"/>
      <c r="O43" s="621"/>
      <c r="P43" s="22" t="s">
        <v>42</v>
      </c>
      <c r="Q43" s="25">
        <f>P6</f>
        <v>369.91</v>
      </c>
      <c r="R43" s="23">
        <v>380</v>
      </c>
      <c r="S43" s="527"/>
      <c r="T43" s="316">
        <f>T6</f>
        <v>8.2513021269002132E-2</v>
      </c>
    </row>
    <row r="44" spans="1:20" ht="12.75">
      <c r="A44" s="375" t="s">
        <v>736</v>
      </c>
      <c r="B44" s="376" t="s">
        <v>710</v>
      </c>
      <c r="C44" s="376" t="s">
        <v>732</v>
      </c>
      <c r="D44" s="377">
        <v>6.7</v>
      </c>
      <c r="E44" s="299" t="s">
        <v>442</v>
      </c>
      <c r="F44" s="245">
        <f t="shared" si="0"/>
        <v>1200</v>
      </c>
      <c r="G44" s="272">
        <f t="shared" si="1"/>
        <v>5.5833333333333334E-3</v>
      </c>
      <c r="I44" s="314"/>
      <c r="J44" s="315"/>
      <c r="K44" s="296"/>
      <c r="L44" s="296"/>
      <c r="M44" s="296"/>
      <c r="O44" s="246" t="s">
        <v>43</v>
      </c>
      <c r="P44" s="22" t="s">
        <v>43</v>
      </c>
      <c r="Q44" s="25">
        <f>P13</f>
        <v>0</v>
      </c>
      <c r="R44" s="23">
        <v>160</v>
      </c>
      <c r="S44" s="321">
        <f t="shared" ref="S44:S45" si="6">Q44</f>
        <v>0</v>
      </c>
      <c r="T44" s="316">
        <f>T13</f>
        <v>0</v>
      </c>
    </row>
    <row r="45" spans="1:20" ht="12.75">
      <c r="A45" s="375" t="s">
        <v>736</v>
      </c>
      <c r="B45" s="376" t="s">
        <v>728</v>
      </c>
      <c r="C45" s="376" t="s">
        <v>756</v>
      </c>
      <c r="D45" s="377">
        <v>60.63</v>
      </c>
      <c r="E45" s="299" t="s">
        <v>442</v>
      </c>
      <c r="F45" s="245">
        <f t="shared" si="0"/>
        <v>1200</v>
      </c>
      <c r="G45" s="272">
        <f t="shared" si="1"/>
        <v>5.0525E-2</v>
      </c>
      <c r="I45" s="314"/>
      <c r="J45" s="315"/>
      <c r="K45" s="296"/>
      <c r="L45" s="296"/>
      <c r="M45" s="296"/>
      <c r="O45" s="246" t="s">
        <v>44</v>
      </c>
      <c r="P45" s="22" t="s">
        <v>44</v>
      </c>
      <c r="Q45" s="25">
        <f>P21</f>
        <v>0</v>
      </c>
      <c r="R45" s="23">
        <v>450</v>
      </c>
      <c r="S45" s="321">
        <f t="shared" si="6"/>
        <v>0</v>
      </c>
      <c r="T45" s="316">
        <f>Q45/R45</f>
        <v>0</v>
      </c>
    </row>
    <row r="46" spans="1:20" ht="12.75">
      <c r="A46" s="375" t="s">
        <v>736</v>
      </c>
      <c r="B46" s="376" t="s">
        <v>728</v>
      </c>
      <c r="C46" s="376" t="s">
        <v>757</v>
      </c>
      <c r="D46" s="377">
        <v>60.63</v>
      </c>
      <c r="E46" s="299" t="s">
        <v>442</v>
      </c>
      <c r="F46" s="245">
        <f t="shared" si="0"/>
        <v>1200</v>
      </c>
      <c r="G46" s="272">
        <f t="shared" si="1"/>
        <v>5.0525E-2</v>
      </c>
      <c r="I46" s="314"/>
      <c r="J46" s="315"/>
      <c r="K46" s="296"/>
      <c r="L46" s="296"/>
      <c r="M46" s="296"/>
      <c r="O46" s="719" t="s">
        <v>14</v>
      </c>
      <c r="P46" s="720"/>
      <c r="Q46" s="720"/>
      <c r="R46" s="721"/>
      <c r="S46" s="322">
        <f>SUM(S28:S45)</f>
        <v>22770.685000000001</v>
      </c>
      <c r="T46" s="323">
        <f>SUM(T28:T45)-T41</f>
        <v>6.6387583042730034</v>
      </c>
    </row>
    <row r="47" spans="1:20" ht="12.75">
      <c r="A47" s="375" t="s">
        <v>736</v>
      </c>
      <c r="B47" s="376" t="s">
        <v>728</v>
      </c>
      <c r="C47" s="376" t="s">
        <v>758</v>
      </c>
      <c r="D47" s="377">
        <v>60.63</v>
      </c>
      <c r="E47" s="299" t="s">
        <v>442</v>
      </c>
      <c r="F47" s="245">
        <f t="shared" si="0"/>
        <v>1200</v>
      </c>
      <c r="G47" s="272">
        <f t="shared" si="1"/>
        <v>5.0525E-2</v>
      </c>
      <c r="I47" s="314"/>
      <c r="J47" s="315"/>
      <c r="K47" s="296"/>
      <c r="L47" s="296"/>
      <c r="M47" s="296"/>
      <c r="O47" s="61"/>
      <c r="P47" s="68"/>
      <c r="Q47" s="70"/>
      <c r="R47" s="69"/>
      <c r="S47" s="251"/>
      <c r="T47" s="63"/>
    </row>
    <row r="48" spans="1:20">
      <c r="A48" s="375" t="s">
        <v>736</v>
      </c>
      <c r="B48" s="376" t="s">
        <v>728</v>
      </c>
      <c r="C48" s="376" t="s">
        <v>759</v>
      </c>
      <c r="D48" s="377">
        <v>60.63</v>
      </c>
      <c r="E48" s="299" t="s">
        <v>442</v>
      </c>
      <c r="F48" s="245">
        <f t="shared" si="0"/>
        <v>1200</v>
      </c>
      <c r="G48" s="272">
        <f t="shared" si="1"/>
        <v>5.0525E-2</v>
      </c>
      <c r="I48" s="314"/>
      <c r="J48" s="315"/>
      <c r="K48" s="296"/>
      <c r="L48" s="296"/>
      <c r="M48" s="296"/>
      <c r="O48" s="61" t="s">
        <v>520</v>
      </c>
      <c r="P48" s="383">
        <f>D66+D72+D74+D75</f>
        <v>73.14</v>
      </c>
      <c r="Q48" s="63"/>
      <c r="R48" s="253"/>
      <c r="S48" s="253" t="s">
        <v>45</v>
      </c>
      <c r="T48" s="254">
        <f>ROUND(T46,0)</f>
        <v>7</v>
      </c>
    </row>
    <row r="49" spans="1:20">
      <c r="A49" s="375" t="s">
        <v>736</v>
      </c>
      <c r="B49" s="376" t="s">
        <v>728</v>
      </c>
      <c r="C49" s="376" t="s">
        <v>760</v>
      </c>
      <c r="D49" s="377">
        <v>60.63</v>
      </c>
      <c r="E49" s="299" t="s">
        <v>442</v>
      </c>
      <c r="F49" s="245">
        <f t="shared" si="0"/>
        <v>1200</v>
      </c>
      <c r="G49" s="272">
        <f t="shared" si="1"/>
        <v>5.0525E-2</v>
      </c>
      <c r="I49" s="314"/>
      <c r="J49" s="315"/>
      <c r="K49" s="296"/>
      <c r="L49" s="296"/>
      <c r="M49" s="296"/>
      <c r="O49" s="61"/>
      <c r="P49" s="62"/>
      <c r="Q49" s="63"/>
      <c r="R49" s="253"/>
      <c r="S49" s="253" t="s">
        <v>709</v>
      </c>
      <c r="T49" s="254">
        <f>T41+T44</f>
        <v>0</v>
      </c>
    </row>
    <row r="50" spans="1:20" ht="12.75">
      <c r="A50" s="375" t="s">
        <v>736</v>
      </c>
      <c r="B50" s="376" t="s">
        <v>728</v>
      </c>
      <c r="C50" s="376" t="s">
        <v>761</v>
      </c>
      <c r="D50" s="377">
        <v>60.62</v>
      </c>
      <c r="E50" s="299" t="s">
        <v>442</v>
      </c>
      <c r="F50" s="245">
        <f t="shared" si="0"/>
        <v>1200</v>
      </c>
      <c r="G50" s="272">
        <f t="shared" si="1"/>
        <v>5.0516666666666661E-2</v>
      </c>
      <c r="I50" s="314"/>
      <c r="J50" s="315"/>
      <c r="K50" s="296"/>
      <c r="L50" s="737"/>
      <c r="M50" s="555"/>
      <c r="N50" s="555"/>
      <c r="O50" s="555"/>
      <c r="P50" s="555"/>
      <c r="Q50" s="555"/>
      <c r="R50" s="555"/>
      <c r="S50" s="555"/>
      <c r="T50" s="555"/>
    </row>
    <row r="51" spans="1:20" ht="12.75">
      <c r="A51" s="375" t="s">
        <v>736</v>
      </c>
      <c r="B51" s="376" t="s">
        <v>728</v>
      </c>
      <c r="C51" s="376" t="s">
        <v>762</v>
      </c>
      <c r="D51" s="377">
        <v>60.62</v>
      </c>
      <c r="E51" s="299" t="s">
        <v>442</v>
      </c>
      <c r="F51" s="245">
        <f t="shared" si="0"/>
        <v>1200</v>
      </c>
      <c r="G51" s="272">
        <f t="shared" si="1"/>
        <v>5.0516666666666661E-2</v>
      </c>
      <c r="I51" s="314"/>
      <c r="J51" s="315"/>
      <c r="K51" s="296"/>
      <c r="L51" s="735"/>
      <c r="M51" s="735"/>
      <c r="N51" s="733"/>
      <c r="O51" s="735"/>
      <c r="P51" s="733"/>
      <c r="Q51" s="733"/>
      <c r="R51" s="555"/>
      <c r="S51" s="735"/>
      <c r="T51" s="555"/>
    </row>
    <row r="52" spans="1:20" ht="12.75">
      <c r="A52" s="375" t="s">
        <v>736</v>
      </c>
      <c r="B52" s="376" t="s">
        <v>728</v>
      </c>
      <c r="C52" s="376" t="s">
        <v>763</v>
      </c>
      <c r="D52" s="377">
        <v>50.524999999999999</v>
      </c>
      <c r="E52" s="299" t="s">
        <v>442</v>
      </c>
      <c r="F52" s="245">
        <f t="shared" si="0"/>
        <v>1200</v>
      </c>
      <c r="G52" s="272">
        <f t="shared" si="1"/>
        <v>4.2104166666666665E-2</v>
      </c>
      <c r="I52" s="314"/>
      <c r="J52" s="315"/>
      <c r="K52" s="296"/>
      <c r="L52" s="555"/>
      <c r="M52" s="555"/>
      <c r="N52" s="555"/>
      <c r="O52" s="555"/>
      <c r="P52" s="555"/>
      <c r="Q52" s="735"/>
      <c r="R52" s="733"/>
      <c r="S52" s="735"/>
      <c r="T52" s="733"/>
    </row>
    <row r="53" spans="1:20" ht="12.75">
      <c r="A53" s="375" t="s">
        <v>736</v>
      </c>
      <c r="B53" s="376" t="s">
        <v>728</v>
      </c>
      <c r="C53" s="376" t="s">
        <v>764</v>
      </c>
      <c r="D53" s="377">
        <v>50.524999999999999</v>
      </c>
      <c r="E53" s="299" t="s">
        <v>442</v>
      </c>
      <c r="F53" s="245">
        <f t="shared" si="0"/>
        <v>1200</v>
      </c>
      <c r="G53" s="272">
        <f t="shared" si="1"/>
        <v>4.2104166666666665E-2</v>
      </c>
      <c r="I53" s="314"/>
      <c r="J53" s="315"/>
      <c r="K53" s="296"/>
      <c r="L53" s="555"/>
      <c r="M53" s="555"/>
      <c r="N53" s="555"/>
      <c r="O53" s="555"/>
      <c r="P53" s="555"/>
      <c r="Q53" s="555"/>
      <c r="R53" s="555"/>
      <c r="S53" s="555"/>
      <c r="T53" s="555"/>
    </row>
    <row r="54" spans="1:20" ht="12.75">
      <c r="A54" s="375" t="s">
        <v>736</v>
      </c>
      <c r="B54" s="376" t="s">
        <v>728</v>
      </c>
      <c r="C54" s="376" t="s">
        <v>765</v>
      </c>
      <c r="D54" s="377">
        <v>50.524999999999999</v>
      </c>
      <c r="E54" s="299" t="s">
        <v>442</v>
      </c>
      <c r="F54" s="245">
        <f t="shared" si="0"/>
        <v>1200</v>
      </c>
      <c r="G54" s="272">
        <f t="shared" si="1"/>
        <v>4.2104166666666665E-2</v>
      </c>
      <c r="I54" s="314"/>
      <c r="J54" s="315"/>
      <c r="K54" s="296"/>
      <c r="L54" s="735"/>
      <c r="M54" s="325"/>
      <c r="N54" s="326"/>
      <c r="O54" s="327"/>
      <c r="P54" s="328"/>
      <c r="Q54" s="328"/>
      <c r="R54" s="328"/>
      <c r="S54" s="328"/>
      <c r="T54" s="328"/>
    </row>
    <row r="55" spans="1:20" ht="12.75">
      <c r="A55" s="375" t="s">
        <v>736</v>
      </c>
      <c r="B55" s="376" t="s">
        <v>728</v>
      </c>
      <c r="C55" s="376" t="s">
        <v>766</v>
      </c>
      <c r="D55" s="377">
        <v>50.524999999999999</v>
      </c>
      <c r="E55" s="299" t="s">
        <v>442</v>
      </c>
      <c r="F55" s="245">
        <f t="shared" si="0"/>
        <v>1200</v>
      </c>
      <c r="G55" s="272">
        <f t="shared" si="1"/>
        <v>4.2104166666666665E-2</v>
      </c>
      <c r="I55" s="314"/>
      <c r="J55" s="315"/>
      <c r="K55" s="296"/>
      <c r="L55" s="555"/>
      <c r="M55" s="325"/>
      <c r="N55" s="326"/>
      <c r="O55" s="327"/>
      <c r="P55" s="328"/>
      <c r="Q55" s="328"/>
      <c r="R55" s="328"/>
      <c r="S55" s="328"/>
      <c r="T55" s="328"/>
    </row>
    <row r="56" spans="1:20" ht="12.75">
      <c r="A56" s="375" t="s">
        <v>736</v>
      </c>
      <c r="B56" s="376" t="s">
        <v>728</v>
      </c>
      <c r="C56" s="376" t="s">
        <v>767</v>
      </c>
      <c r="D56" s="377">
        <v>50.524999999999999</v>
      </c>
      <c r="E56" s="299" t="s">
        <v>442</v>
      </c>
      <c r="F56" s="245">
        <f t="shared" si="0"/>
        <v>1200</v>
      </c>
      <c r="G56" s="272">
        <f t="shared" si="1"/>
        <v>4.2104166666666665E-2</v>
      </c>
      <c r="I56" s="314"/>
      <c r="J56" s="315"/>
      <c r="K56" s="296"/>
      <c r="L56" s="555"/>
      <c r="M56" s="325"/>
      <c r="N56" s="329"/>
      <c r="O56" s="327"/>
      <c r="P56" s="328"/>
      <c r="Q56" s="328"/>
      <c r="R56" s="328"/>
      <c r="S56" s="328"/>
      <c r="T56" s="328"/>
    </row>
    <row r="57" spans="1:20" ht="12.75">
      <c r="A57" s="375" t="s">
        <v>736</v>
      </c>
      <c r="B57" s="376" t="s">
        <v>728</v>
      </c>
      <c r="C57" s="376" t="s">
        <v>768</v>
      </c>
      <c r="D57" s="377">
        <v>60.63</v>
      </c>
      <c r="E57" s="299" t="s">
        <v>442</v>
      </c>
      <c r="F57" s="245">
        <f t="shared" si="0"/>
        <v>1200</v>
      </c>
      <c r="G57" s="272">
        <f t="shared" si="1"/>
        <v>5.0525E-2</v>
      </c>
      <c r="I57" s="314"/>
      <c r="J57" s="315"/>
      <c r="K57" s="296"/>
      <c r="L57" s="555"/>
      <c r="M57" s="325"/>
      <c r="N57" s="326"/>
      <c r="O57" s="327"/>
      <c r="P57" s="328"/>
      <c r="Q57" s="328"/>
      <c r="R57" s="328"/>
      <c r="S57" s="328"/>
      <c r="T57" s="328"/>
    </row>
    <row r="58" spans="1:20" ht="12.75">
      <c r="A58" s="375" t="s">
        <v>736</v>
      </c>
      <c r="B58" s="376" t="s">
        <v>710</v>
      </c>
      <c r="C58" s="376" t="s">
        <v>720</v>
      </c>
      <c r="D58" s="377">
        <v>11.99</v>
      </c>
      <c r="E58" s="299" t="s">
        <v>557</v>
      </c>
      <c r="F58" s="245">
        <f t="shared" si="0"/>
        <v>2500</v>
      </c>
      <c r="G58" s="272">
        <f t="shared" si="1"/>
        <v>4.7959999999999999E-3</v>
      </c>
      <c r="I58" s="314"/>
      <c r="J58" s="315"/>
      <c r="K58" s="296"/>
      <c r="L58" s="555"/>
      <c r="M58" s="325"/>
      <c r="N58" s="326"/>
      <c r="O58" s="327"/>
      <c r="P58" s="328"/>
      <c r="Q58" s="328"/>
      <c r="R58" s="328"/>
      <c r="S58" s="328"/>
      <c r="T58" s="328"/>
    </row>
    <row r="59" spans="1:20" ht="25.5">
      <c r="A59" s="375" t="s">
        <v>736</v>
      </c>
      <c r="B59" s="376" t="s">
        <v>710</v>
      </c>
      <c r="C59" s="376" t="s">
        <v>716</v>
      </c>
      <c r="D59" s="377">
        <v>4.87</v>
      </c>
      <c r="E59" s="299" t="s">
        <v>562</v>
      </c>
      <c r="F59" s="245">
        <f t="shared" si="0"/>
        <v>300</v>
      </c>
      <c r="G59" s="272">
        <f t="shared" si="1"/>
        <v>1.6233333333333332E-2</v>
      </c>
      <c r="I59" s="314"/>
      <c r="J59" s="315"/>
      <c r="K59" s="296"/>
      <c r="L59" s="555"/>
      <c r="M59" s="325"/>
      <c r="N59" s="326"/>
      <c r="O59" s="327"/>
      <c r="P59" s="328"/>
      <c r="Q59" s="328"/>
      <c r="R59" s="328"/>
      <c r="S59" s="328"/>
      <c r="T59" s="328"/>
    </row>
    <row r="60" spans="1:20" ht="25.5">
      <c r="A60" s="375" t="s">
        <v>736</v>
      </c>
      <c r="B60" s="376" t="s">
        <v>710</v>
      </c>
      <c r="C60" s="376" t="s">
        <v>714</v>
      </c>
      <c r="D60" s="377">
        <v>22.95</v>
      </c>
      <c r="E60" s="299" t="s">
        <v>562</v>
      </c>
      <c r="F60" s="245">
        <f t="shared" si="0"/>
        <v>300</v>
      </c>
      <c r="G60" s="272">
        <f t="shared" si="1"/>
        <v>7.6499999999999999E-2</v>
      </c>
      <c r="I60" s="314"/>
      <c r="J60" s="315"/>
      <c r="K60" s="296"/>
      <c r="L60" s="555"/>
      <c r="M60" s="325"/>
      <c r="N60" s="329"/>
      <c r="O60" s="327"/>
      <c r="P60" s="328"/>
      <c r="Q60" s="328"/>
      <c r="R60" s="328"/>
      <c r="S60" s="328"/>
      <c r="T60" s="328"/>
    </row>
    <row r="61" spans="1:20" ht="25.5">
      <c r="A61" s="375" t="s">
        <v>736</v>
      </c>
      <c r="B61" s="376" t="s">
        <v>710</v>
      </c>
      <c r="C61" s="376" t="s">
        <v>718</v>
      </c>
      <c r="D61" s="377">
        <v>22.12</v>
      </c>
      <c r="E61" s="299" t="s">
        <v>562</v>
      </c>
      <c r="F61" s="245">
        <f t="shared" si="0"/>
        <v>300</v>
      </c>
      <c r="G61" s="272">
        <f t="shared" si="1"/>
        <v>7.3733333333333331E-2</v>
      </c>
      <c r="I61" s="314"/>
      <c r="J61" s="315"/>
      <c r="K61" s="296"/>
      <c r="L61" s="735"/>
      <c r="M61" s="325"/>
      <c r="N61" s="326"/>
      <c r="O61" s="327"/>
      <c r="P61" s="328"/>
      <c r="Q61" s="328"/>
      <c r="R61" s="328"/>
      <c r="S61" s="328"/>
      <c r="T61" s="328"/>
    </row>
    <row r="62" spans="1:20" ht="25.5">
      <c r="A62" s="375" t="s">
        <v>736</v>
      </c>
      <c r="B62" s="376" t="s">
        <v>710</v>
      </c>
      <c r="C62" s="376" t="s">
        <v>711</v>
      </c>
      <c r="D62" s="377">
        <v>228.34</v>
      </c>
      <c r="E62" s="299" t="s">
        <v>549</v>
      </c>
      <c r="F62" s="245">
        <f t="shared" si="0"/>
        <v>1500</v>
      </c>
      <c r="G62" s="272">
        <f t="shared" si="1"/>
        <v>0.15222666666666668</v>
      </c>
      <c r="I62" s="314"/>
      <c r="J62" s="315"/>
      <c r="K62" s="295"/>
      <c r="L62" s="555"/>
      <c r="M62" s="325"/>
      <c r="N62" s="326"/>
      <c r="O62" s="327"/>
      <c r="P62" s="328"/>
      <c r="Q62" s="328"/>
      <c r="R62" s="328"/>
      <c r="S62" s="328"/>
      <c r="T62" s="328"/>
    </row>
    <row r="63" spans="1:20" ht="25.5">
      <c r="A63" s="375" t="s">
        <v>736</v>
      </c>
      <c r="B63" s="376" t="s">
        <v>710</v>
      </c>
      <c r="C63" s="376" t="s">
        <v>769</v>
      </c>
      <c r="D63" s="377">
        <v>132.02000000000001</v>
      </c>
      <c r="E63" s="299" t="s">
        <v>549</v>
      </c>
      <c r="F63" s="245">
        <f t="shared" si="0"/>
        <v>1500</v>
      </c>
      <c r="G63" s="272">
        <f t="shared" si="1"/>
        <v>8.8013333333333346E-2</v>
      </c>
      <c r="I63" s="314"/>
      <c r="J63" s="315"/>
      <c r="K63" s="296"/>
      <c r="L63" s="555"/>
      <c r="M63" s="325"/>
      <c r="N63" s="326"/>
      <c r="O63" s="327"/>
      <c r="P63" s="328"/>
      <c r="Q63" s="328"/>
      <c r="R63" s="328"/>
      <c r="S63" s="328"/>
      <c r="T63" s="328"/>
    </row>
    <row r="64" spans="1:20" ht="25.5">
      <c r="A64" s="375" t="s">
        <v>770</v>
      </c>
      <c r="B64" s="376" t="s">
        <v>710</v>
      </c>
      <c r="C64" s="376" t="s">
        <v>771</v>
      </c>
      <c r="D64" s="377">
        <v>9.41</v>
      </c>
      <c r="E64" s="299" t="s">
        <v>442</v>
      </c>
      <c r="F64" s="245">
        <f t="shared" si="0"/>
        <v>1200</v>
      </c>
      <c r="G64" s="272">
        <f t="shared" si="1"/>
        <v>7.8416666666666669E-3</v>
      </c>
      <c r="I64" s="330"/>
      <c r="J64" s="331"/>
      <c r="K64" s="331"/>
      <c r="L64" s="555"/>
      <c r="M64" s="325"/>
      <c r="N64" s="326"/>
      <c r="O64" s="327"/>
      <c r="P64" s="328"/>
      <c r="Q64" s="328"/>
      <c r="R64" s="328"/>
      <c r="S64" s="328"/>
      <c r="T64" s="328"/>
    </row>
    <row r="65" spans="1:20" ht="12.75">
      <c r="A65" s="375" t="s">
        <v>770</v>
      </c>
      <c r="B65" s="376" t="s">
        <v>710</v>
      </c>
      <c r="C65" s="376" t="s">
        <v>770</v>
      </c>
      <c r="D65" s="377">
        <v>9.51</v>
      </c>
      <c r="E65" s="299" t="s">
        <v>442</v>
      </c>
      <c r="F65" s="245">
        <f t="shared" si="0"/>
        <v>1200</v>
      </c>
      <c r="G65" s="272">
        <f t="shared" si="1"/>
        <v>7.9249999999999998E-3</v>
      </c>
      <c r="L65" s="555"/>
      <c r="M65" s="325"/>
      <c r="N65" s="326"/>
      <c r="O65" s="327"/>
      <c r="P65" s="328"/>
      <c r="Q65" s="328"/>
      <c r="R65" s="328"/>
      <c r="S65" s="328"/>
      <c r="T65" s="328"/>
    </row>
    <row r="66" spans="1:20" ht="25.5">
      <c r="A66" s="375" t="s">
        <v>770</v>
      </c>
      <c r="B66" s="376" t="s">
        <v>710</v>
      </c>
      <c r="C66" s="376" t="s">
        <v>772</v>
      </c>
      <c r="D66" s="377">
        <v>15.15</v>
      </c>
      <c r="E66" s="299"/>
      <c r="F66" s="245">
        <f t="shared" si="0"/>
        <v>0</v>
      </c>
      <c r="G66" s="339">
        <v>0</v>
      </c>
      <c r="L66" s="555"/>
      <c r="M66" s="325"/>
      <c r="N66" s="326"/>
      <c r="O66" s="327"/>
      <c r="P66" s="328"/>
      <c r="Q66" s="328"/>
      <c r="R66" s="328"/>
      <c r="S66" s="328"/>
      <c r="T66" s="328"/>
    </row>
    <row r="67" spans="1:20" ht="25.5">
      <c r="A67" s="375" t="s">
        <v>770</v>
      </c>
      <c r="B67" s="376" t="s">
        <v>710</v>
      </c>
      <c r="C67" s="376" t="s">
        <v>773</v>
      </c>
      <c r="D67" s="377">
        <v>242.2</v>
      </c>
      <c r="E67" s="299" t="s">
        <v>442</v>
      </c>
      <c r="F67" s="245">
        <f t="shared" si="0"/>
        <v>1200</v>
      </c>
      <c r="G67" s="272">
        <f t="shared" ref="G67:G71" si="7">D67/F67</f>
        <v>0.20183333333333334</v>
      </c>
      <c r="L67" s="735"/>
      <c r="M67" s="325"/>
      <c r="N67" s="326"/>
      <c r="O67" s="327"/>
      <c r="P67" s="328"/>
      <c r="Q67" s="328"/>
      <c r="R67" s="328"/>
      <c r="S67" s="328"/>
      <c r="T67" s="328"/>
    </row>
    <row r="68" spans="1:20" ht="25.5">
      <c r="A68" s="375" t="s">
        <v>770</v>
      </c>
      <c r="B68" s="376" t="s">
        <v>710</v>
      </c>
      <c r="C68" s="376" t="s">
        <v>774</v>
      </c>
      <c r="D68" s="377">
        <v>19.55</v>
      </c>
      <c r="E68" s="299" t="s">
        <v>562</v>
      </c>
      <c r="F68" s="245">
        <f t="shared" si="0"/>
        <v>300</v>
      </c>
      <c r="G68" s="272">
        <f t="shared" si="7"/>
        <v>6.5166666666666664E-2</v>
      </c>
      <c r="L68" s="555"/>
      <c r="M68" s="325"/>
      <c r="N68" s="326"/>
      <c r="O68" s="327"/>
      <c r="P68" s="328"/>
      <c r="Q68" s="328"/>
      <c r="R68" s="328"/>
      <c r="S68" s="328"/>
      <c r="T68" s="328"/>
    </row>
    <row r="69" spans="1:20" ht="25.5">
      <c r="A69" s="375" t="s">
        <v>770</v>
      </c>
      <c r="B69" s="376" t="s">
        <v>710</v>
      </c>
      <c r="C69" s="376" t="s">
        <v>775</v>
      </c>
      <c r="D69" s="377">
        <v>19.55</v>
      </c>
      <c r="E69" s="299" t="s">
        <v>562</v>
      </c>
      <c r="F69" s="245">
        <f t="shared" si="0"/>
        <v>300</v>
      </c>
      <c r="G69" s="272">
        <f t="shared" si="7"/>
        <v>6.5166666666666664E-2</v>
      </c>
      <c r="L69" s="555"/>
      <c r="M69" s="325"/>
      <c r="N69" s="326"/>
      <c r="O69" s="327"/>
      <c r="P69" s="328"/>
      <c r="Q69" s="328"/>
      <c r="R69" s="328"/>
      <c r="S69" s="328"/>
      <c r="T69" s="328"/>
    </row>
    <row r="70" spans="1:20" ht="12.75">
      <c r="A70" s="375" t="s">
        <v>770</v>
      </c>
      <c r="B70" s="376" t="s">
        <v>710</v>
      </c>
      <c r="C70" s="376" t="s">
        <v>776</v>
      </c>
      <c r="D70" s="377">
        <v>16.100000000000001</v>
      </c>
      <c r="E70" s="299" t="s">
        <v>442</v>
      </c>
      <c r="F70" s="245">
        <f t="shared" si="0"/>
        <v>1200</v>
      </c>
      <c r="G70" s="272">
        <f t="shared" si="7"/>
        <v>1.3416666666666667E-2</v>
      </c>
      <c r="L70" s="13"/>
      <c r="M70" s="325"/>
      <c r="N70" s="326"/>
      <c r="O70" s="327"/>
      <c r="P70" s="328"/>
      <c r="Q70" s="328"/>
      <c r="R70" s="328"/>
      <c r="S70" s="328"/>
      <c r="T70" s="328"/>
    </row>
    <row r="71" spans="1:20" ht="12.75">
      <c r="A71" s="375" t="s">
        <v>770</v>
      </c>
      <c r="B71" s="376" t="s">
        <v>710</v>
      </c>
      <c r="C71" s="376" t="s">
        <v>777</v>
      </c>
      <c r="D71" s="377">
        <v>8.07</v>
      </c>
      <c r="E71" s="299" t="s">
        <v>442</v>
      </c>
      <c r="F71" s="245">
        <f t="shared" si="0"/>
        <v>1200</v>
      </c>
      <c r="G71" s="272">
        <f t="shared" si="7"/>
        <v>6.7250000000000001E-3</v>
      </c>
      <c r="L71" s="14"/>
      <c r="M71" s="325"/>
      <c r="N71" s="326"/>
      <c r="O71" s="327"/>
      <c r="P71" s="328"/>
      <c r="Q71" s="328"/>
      <c r="R71" s="328"/>
      <c r="S71" s="328"/>
      <c r="T71" s="328"/>
    </row>
    <row r="72" spans="1:20" ht="25.5">
      <c r="A72" s="375" t="s">
        <v>770</v>
      </c>
      <c r="B72" s="376" t="s">
        <v>710</v>
      </c>
      <c r="C72" s="376" t="s">
        <v>778</v>
      </c>
      <c r="D72" s="377">
        <v>43.89</v>
      </c>
      <c r="E72" s="299"/>
      <c r="F72" s="245">
        <f t="shared" si="0"/>
        <v>0</v>
      </c>
      <c r="G72" s="339">
        <v>0</v>
      </c>
      <c r="L72" s="735"/>
      <c r="M72" s="555"/>
      <c r="N72" s="555"/>
      <c r="O72" s="332"/>
      <c r="P72" s="13"/>
      <c r="Q72" s="332"/>
      <c r="R72" s="13"/>
      <c r="S72" s="332"/>
      <c r="T72" s="13"/>
    </row>
    <row r="73" spans="1:20" ht="12.75">
      <c r="A73" s="375" t="s">
        <v>770</v>
      </c>
      <c r="B73" s="376" t="s">
        <v>710</v>
      </c>
      <c r="C73" s="376" t="s">
        <v>673</v>
      </c>
      <c r="D73" s="377">
        <v>26.42</v>
      </c>
      <c r="E73" s="299" t="s">
        <v>557</v>
      </c>
      <c r="F73" s="245">
        <f t="shared" si="0"/>
        <v>2500</v>
      </c>
      <c r="G73" s="272">
        <f>D73/F73</f>
        <v>1.0568000000000001E-2</v>
      </c>
      <c r="L73" s="735"/>
      <c r="M73" s="555"/>
      <c r="N73" s="555"/>
      <c r="O73" s="555"/>
      <c r="P73" s="555"/>
      <c r="Q73" s="555"/>
      <c r="R73" s="333"/>
      <c r="S73" s="334"/>
      <c r="T73" s="333"/>
    </row>
    <row r="74" spans="1:20" ht="38.25">
      <c r="A74" s="375" t="s">
        <v>770</v>
      </c>
      <c r="B74" s="376" t="s">
        <v>710</v>
      </c>
      <c r="C74" s="376" t="s">
        <v>779</v>
      </c>
      <c r="D74" s="377">
        <v>10.57</v>
      </c>
      <c r="E74" s="299"/>
      <c r="F74" s="245">
        <f t="shared" si="0"/>
        <v>0</v>
      </c>
      <c r="G74" s="339">
        <v>0</v>
      </c>
    </row>
    <row r="75" spans="1:20" ht="12.75">
      <c r="A75" s="375" t="s">
        <v>770</v>
      </c>
      <c r="B75" s="376" t="s">
        <v>710</v>
      </c>
      <c r="C75" s="376" t="s">
        <v>780</v>
      </c>
      <c r="D75" s="377">
        <v>3.53</v>
      </c>
      <c r="E75" s="299"/>
      <c r="F75" s="245">
        <f t="shared" si="0"/>
        <v>0</v>
      </c>
      <c r="G75" s="339">
        <v>0</v>
      </c>
    </row>
    <row r="76" spans="1:20" ht="38.25">
      <c r="A76" s="375" t="s">
        <v>770</v>
      </c>
      <c r="B76" s="376" t="s">
        <v>710</v>
      </c>
      <c r="C76" s="376" t="s">
        <v>781</v>
      </c>
      <c r="D76" s="377">
        <v>4.72</v>
      </c>
      <c r="E76" s="299" t="s">
        <v>557</v>
      </c>
      <c r="F76" s="245">
        <f t="shared" si="0"/>
        <v>2500</v>
      </c>
      <c r="G76" s="272">
        <f t="shared" ref="G76:G117" si="8">D76/F76</f>
        <v>1.8879999999999999E-3</v>
      </c>
    </row>
    <row r="77" spans="1:20" ht="12.75">
      <c r="A77" s="375" t="s">
        <v>770</v>
      </c>
      <c r="B77" s="376" t="s">
        <v>710</v>
      </c>
      <c r="C77" s="376" t="s">
        <v>720</v>
      </c>
      <c r="D77" s="377">
        <v>8.1</v>
      </c>
      <c r="E77" s="299" t="s">
        <v>557</v>
      </c>
      <c r="F77" s="245">
        <f t="shared" si="0"/>
        <v>2500</v>
      </c>
      <c r="G77" s="272">
        <f t="shared" si="8"/>
        <v>3.2399999999999998E-3</v>
      </c>
    </row>
    <row r="78" spans="1:20" ht="25.5">
      <c r="A78" s="375" t="s">
        <v>770</v>
      </c>
      <c r="B78" s="376" t="s">
        <v>710</v>
      </c>
      <c r="C78" s="376" t="s">
        <v>782</v>
      </c>
      <c r="D78" s="377">
        <v>16.399999999999999</v>
      </c>
      <c r="E78" s="299" t="s">
        <v>442</v>
      </c>
      <c r="F78" s="245">
        <f t="shared" si="0"/>
        <v>1200</v>
      </c>
      <c r="G78" s="272">
        <f t="shared" si="8"/>
        <v>1.3666666666666666E-2</v>
      </c>
    </row>
    <row r="79" spans="1:20" ht="12.75">
      <c r="A79" s="375" t="s">
        <v>770</v>
      </c>
      <c r="B79" s="376" t="s">
        <v>710</v>
      </c>
      <c r="C79" s="376" t="s">
        <v>711</v>
      </c>
      <c r="D79" s="377">
        <v>7.86</v>
      </c>
      <c r="E79" s="299" t="s">
        <v>442</v>
      </c>
      <c r="F79" s="245">
        <f t="shared" si="0"/>
        <v>1200</v>
      </c>
      <c r="G79" s="272">
        <f t="shared" si="8"/>
        <v>6.5500000000000003E-3</v>
      </c>
    </row>
    <row r="80" spans="1:20" ht="25.5">
      <c r="A80" s="375" t="s">
        <v>657</v>
      </c>
      <c r="B80" s="376" t="s">
        <v>710</v>
      </c>
      <c r="C80" s="376" t="s">
        <v>783</v>
      </c>
      <c r="D80" s="377">
        <v>12.49</v>
      </c>
      <c r="E80" s="299" t="s">
        <v>442</v>
      </c>
      <c r="F80" s="245">
        <f t="shared" si="0"/>
        <v>1200</v>
      </c>
      <c r="G80" s="272">
        <f t="shared" si="8"/>
        <v>1.0408333333333334E-2</v>
      </c>
    </row>
    <row r="81" spans="1:7" ht="25.5">
      <c r="A81" s="375" t="s">
        <v>657</v>
      </c>
      <c r="B81" s="376" t="s">
        <v>710</v>
      </c>
      <c r="C81" s="376" t="s">
        <v>784</v>
      </c>
      <c r="D81" s="377">
        <v>44.24</v>
      </c>
      <c r="E81" s="299" t="s">
        <v>562</v>
      </c>
      <c r="F81" s="245">
        <f t="shared" si="0"/>
        <v>300</v>
      </c>
      <c r="G81" s="272">
        <f t="shared" si="8"/>
        <v>0.14746666666666666</v>
      </c>
    </row>
    <row r="82" spans="1:7" ht="25.5">
      <c r="A82" s="375" t="s">
        <v>657</v>
      </c>
      <c r="B82" s="376" t="s">
        <v>710</v>
      </c>
      <c r="C82" s="376" t="s">
        <v>785</v>
      </c>
      <c r="D82" s="377">
        <v>44.24</v>
      </c>
      <c r="E82" s="299" t="s">
        <v>562</v>
      </c>
      <c r="F82" s="245">
        <f t="shared" si="0"/>
        <v>300</v>
      </c>
      <c r="G82" s="272">
        <f t="shared" si="8"/>
        <v>0.14746666666666666</v>
      </c>
    </row>
    <row r="83" spans="1:7" ht="25.5">
      <c r="A83" s="375" t="s">
        <v>657</v>
      </c>
      <c r="B83" s="376" t="s">
        <v>710</v>
      </c>
      <c r="C83" s="376" t="s">
        <v>786</v>
      </c>
      <c r="D83" s="377">
        <v>10.36</v>
      </c>
      <c r="E83" s="299" t="s">
        <v>562</v>
      </c>
      <c r="F83" s="245">
        <f t="shared" si="0"/>
        <v>300</v>
      </c>
      <c r="G83" s="272">
        <f t="shared" si="8"/>
        <v>3.4533333333333333E-2</v>
      </c>
    </row>
    <row r="84" spans="1:7" ht="12.75">
      <c r="A84" s="375" t="s">
        <v>657</v>
      </c>
      <c r="B84" s="376" t="s">
        <v>728</v>
      </c>
      <c r="C84" s="376" t="s">
        <v>787</v>
      </c>
      <c r="D84" s="377">
        <v>80.59</v>
      </c>
      <c r="E84" s="299" t="s">
        <v>442</v>
      </c>
      <c r="F84" s="245">
        <f t="shared" si="0"/>
        <v>1200</v>
      </c>
      <c r="G84" s="272">
        <f t="shared" si="8"/>
        <v>6.7158333333333334E-2</v>
      </c>
    </row>
    <row r="85" spans="1:7" ht="25.5">
      <c r="A85" s="375" t="s">
        <v>657</v>
      </c>
      <c r="B85" s="376" t="s">
        <v>710</v>
      </c>
      <c r="C85" s="376" t="s">
        <v>788</v>
      </c>
      <c r="D85" s="377">
        <v>21.86</v>
      </c>
      <c r="E85" s="299" t="s">
        <v>557</v>
      </c>
      <c r="F85" s="245">
        <f t="shared" si="0"/>
        <v>2500</v>
      </c>
      <c r="G85" s="272">
        <f t="shared" si="8"/>
        <v>8.744E-3</v>
      </c>
    </row>
    <row r="86" spans="1:7" ht="38.25">
      <c r="A86" s="375" t="s">
        <v>657</v>
      </c>
      <c r="B86" s="376" t="s">
        <v>710</v>
      </c>
      <c r="C86" s="376" t="s">
        <v>789</v>
      </c>
      <c r="D86" s="377">
        <v>20.14</v>
      </c>
      <c r="E86" s="299" t="s">
        <v>557</v>
      </c>
      <c r="F86" s="245">
        <f t="shared" si="0"/>
        <v>2500</v>
      </c>
      <c r="G86" s="272">
        <f t="shared" si="8"/>
        <v>8.0560000000000007E-3</v>
      </c>
    </row>
    <row r="87" spans="1:7" ht="38.25">
      <c r="A87" s="375" t="s">
        <v>657</v>
      </c>
      <c r="B87" s="376" t="s">
        <v>710</v>
      </c>
      <c r="C87" s="376" t="s">
        <v>790</v>
      </c>
      <c r="D87" s="377">
        <v>7.18</v>
      </c>
      <c r="E87" s="299" t="s">
        <v>557</v>
      </c>
      <c r="F87" s="245">
        <f t="shared" si="0"/>
        <v>2500</v>
      </c>
      <c r="G87" s="272">
        <f t="shared" si="8"/>
        <v>2.872E-3</v>
      </c>
    </row>
    <row r="88" spans="1:7" ht="25.5">
      <c r="A88" s="375" t="s">
        <v>657</v>
      </c>
      <c r="B88" s="376" t="s">
        <v>710</v>
      </c>
      <c r="C88" s="376" t="s">
        <v>791</v>
      </c>
      <c r="D88" s="377">
        <v>862.2</v>
      </c>
      <c r="E88" s="299" t="s">
        <v>557</v>
      </c>
      <c r="F88" s="245">
        <f t="shared" si="0"/>
        <v>2500</v>
      </c>
      <c r="G88" s="272">
        <f t="shared" si="8"/>
        <v>0.34488000000000002</v>
      </c>
    </row>
    <row r="89" spans="1:7" ht="25.5">
      <c r="A89" s="375" t="s">
        <v>657</v>
      </c>
      <c r="B89" s="376" t="s">
        <v>710</v>
      </c>
      <c r="C89" s="376" t="s">
        <v>792</v>
      </c>
      <c r="D89" s="377">
        <v>8.34</v>
      </c>
      <c r="E89" s="299" t="s">
        <v>549</v>
      </c>
      <c r="F89" s="245">
        <f t="shared" si="0"/>
        <v>1500</v>
      </c>
      <c r="G89" s="272">
        <f t="shared" si="8"/>
        <v>5.5599999999999998E-3</v>
      </c>
    </row>
    <row r="90" spans="1:7" ht="38.25">
      <c r="A90" s="375" t="s">
        <v>793</v>
      </c>
      <c r="B90" s="376" t="s">
        <v>710</v>
      </c>
      <c r="C90" s="376" t="s">
        <v>794</v>
      </c>
      <c r="D90" s="377">
        <v>82.35</v>
      </c>
      <c r="E90" s="299" t="s">
        <v>442</v>
      </c>
      <c r="F90" s="245">
        <f t="shared" si="0"/>
        <v>1200</v>
      </c>
      <c r="G90" s="272">
        <f t="shared" si="8"/>
        <v>6.8624999999999992E-2</v>
      </c>
    </row>
    <row r="91" spans="1:7" ht="12.75">
      <c r="A91" s="375" t="s">
        <v>793</v>
      </c>
      <c r="B91" s="376" t="s">
        <v>710</v>
      </c>
      <c r="C91" s="376" t="s">
        <v>795</v>
      </c>
      <c r="D91" s="377">
        <v>39.29</v>
      </c>
      <c r="E91" s="299" t="s">
        <v>442</v>
      </c>
      <c r="F91" s="245">
        <f t="shared" si="0"/>
        <v>1200</v>
      </c>
      <c r="G91" s="272">
        <f t="shared" si="8"/>
        <v>3.2741666666666669E-2</v>
      </c>
    </row>
    <row r="92" spans="1:7" ht="12.75">
      <c r="A92" s="375" t="s">
        <v>793</v>
      </c>
      <c r="B92" s="376" t="s">
        <v>710</v>
      </c>
      <c r="C92" s="376" t="s">
        <v>796</v>
      </c>
      <c r="D92" s="377">
        <v>18.260000000000002</v>
      </c>
      <c r="E92" s="299" t="s">
        <v>557</v>
      </c>
      <c r="F92" s="245">
        <f t="shared" si="0"/>
        <v>2500</v>
      </c>
      <c r="G92" s="272">
        <f t="shared" si="8"/>
        <v>7.3040000000000006E-3</v>
      </c>
    </row>
    <row r="93" spans="1:7" ht="12.75">
      <c r="A93" s="375" t="s">
        <v>793</v>
      </c>
      <c r="B93" s="376" t="s">
        <v>710</v>
      </c>
      <c r="C93" s="376" t="s">
        <v>797</v>
      </c>
      <c r="D93" s="377">
        <v>83.5</v>
      </c>
      <c r="E93" s="299" t="s">
        <v>442</v>
      </c>
      <c r="F93" s="245">
        <f t="shared" si="0"/>
        <v>1200</v>
      </c>
      <c r="G93" s="272">
        <f t="shared" si="8"/>
        <v>6.958333333333333E-2</v>
      </c>
    </row>
    <row r="94" spans="1:7" ht="12.75">
      <c r="A94" s="375" t="s">
        <v>793</v>
      </c>
      <c r="B94" s="376" t="s">
        <v>710</v>
      </c>
      <c r="C94" s="376" t="s">
        <v>798</v>
      </c>
      <c r="D94" s="377">
        <v>57.41</v>
      </c>
      <c r="E94" s="299" t="s">
        <v>442</v>
      </c>
      <c r="F94" s="245">
        <f t="shared" si="0"/>
        <v>1200</v>
      </c>
      <c r="G94" s="272">
        <f t="shared" si="8"/>
        <v>4.7841666666666664E-2</v>
      </c>
    </row>
    <row r="95" spans="1:7" ht="25.5">
      <c r="A95" s="375" t="s">
        <v>793</v>
      </c>
      <c r="B95" s="376" t="s">
        <v>710</v>
      </c>
      <c r="C95" s="376" t="s">
        <v>799</v>
      </c>
      <c r="D95" s="377">
        <v>128.55000000000001</v>
      </c>
      <c r="E95" s="299" t="s">
        <v>442</v>
      </c>
      <c r="F95" s="245">
        <f t="shared" si="0"/>
        <v>1200</v>
      </c>
      <c r="G95" s="272">
        <f t="shared" si="8"/>
        <v>0.10712500000000001</v>
      </c>
    </row>
    <row r="96" spans="1:7" ht="25.5">
      <c r="A96" s="375" t="s">
        <v>793</v>
      </c>
      <c r="B96" s="376" t="s">
        <v>710</v>
      </c>
      <c r="C96" s="376" t="s">
        <v>800</v>
      </c>
      <c r="D96" s="377">
        <v>138.16</v>
      </c>
      <c r="E96" s="299" t="s">
        <v>442</v>
      </c>
      <c r="F96" s="245">
        <f t="shared" si="0"/>
        <v>1200</v>
      </c>
      <c r="G96" s="272">
        <f t="shared" si="8"/>
        <v>0.11513333333333332</v>
      </c>
    </row>
    <row r="97" spans="1:7" ht="25.5">
      <c r="A97" s="375" t="s">
        <v>793</v>
      </c>
      <c r="B97" s="376" t="s">
        <v>710</v>
      </c>
      <c r="C97" s="376" t="s">
        <v>801</v>
      </c>
      <c r="D97" s="377">
        <v>13.85</v>
      </c>
      <c r="E97" s="299" t="s">
        <v>557</v>
      </c>
      <c r="F97" s="245">
        <f t="shared" si="0"/>
        <v>2500</v>
      </c>
      <c r="G97" s="272">
        <f t="shared" si="8"/>
        <v>5.5399999999999998E-3</v>
      </c>
    </row>
    <row r="98" spans="1:7" ht="12.75">
      <c r="A98" s="375" t="s">
        <v>793</v>
      </c>
      <c r="B98" s="376" t="s">
        <v>710</v>
      </c>
      <c r="C98" s="376" t="s">
        <v>802</v>
      </c>
      <c r="D98" s="377">
        <v>10.54</v>
      </c>
      <c r="E98" s="299" t="s">
        <v>442</v>
      </c>
      <c r="F98" s="245">
        <f t="shared" si="0"/>
        <v>1200</v>
      </c>
      <c r="G98" s="272">
        <f t="shared" si="8"/>
        <v>8.7833333333333322E-3</v>
      </c>
    </row>
    <row r="99" spans="1:7" ht="25.5">
      <c r="A99" s="375" t="s">
        <v>793</v>
      </c>
      <c r="B99" s="376" t="s">
        <v>710</v>
      </c>
      <c r="C99" s="376" t="s">
        <v>803</v>
      </c>
      <c r="D99" s="377">
        <v>8</v>
      </c>
      <c r="E99" s="299" t="s">
        <v>442</v>
      </c>
      <c r="F99" s="245">
        <f t="shared" si="0"/>
        <v>1200</v>
      </c>
      <c r="G99" s="272">
        <f t="shared" si="8"/>
        <v>6.6666666666666671E-3</v>
      </c>
    </row>
    <row r="100" spans="1:7" ht="25.5">
      <c r="A100" s="375" t="s">
        <v>793</v>
      </c>
      <c r="B100" s="376" t="s">
        <v>710</v>
      </c>
      <c r="C100" s="376" t="s">
        <v>804</v>
      </c>
      <c r="D100" s="377">
        <v>7.6</v>
      </c>
      <c r="E100" s="299" t="s">
        <v>442</v>
      </c>
      <c r="F100" s="245">
        <f t="shared" si="0"/>
        <v>1200</v>
      </c>
      <c r="G100" s="272">
        <f t="shared" si="8"/>
        <v>6.3333333333333332E-3</v>
      </c>
    </row>
    <row r="101" spans="1:7" ht="12.75">
      <c r="A101" s="375" t="s">
        <v>793</v>
      </c>
      <c r="B101" s="376" t="s">
        <v>710</v>
      </c>
      <c r="C101" s="376" t="s">
        <v>805</v>
      </c>
      <c r="D101" s="377">
        <v>9.5500000000000007</v>
      </c>
      <c r="E101" s="299" t="s">
        <v>557</v>
      </c>
      <c r="F101" s="245">
        <f t="shared" si="0"/>
        <v>2500</v>
      </c>
      <c r="G101" s="272">
        <f t="shared" si="8"/>
        <v>3.8200000000000005E-3</v>
      </c>
    </row>
    <row r="102" spans="1:7" ht="12.75">
      <c r="A102" s="375" t="s">
        <v>793</v>
      </c>
      <c r="B102" s="376" t="s">
        <v>710</v>
      </c>
      <c r="C102" s="376" t="s">
        <v>806</v>
      </c>
      <c r="D102" s="377">
        <v>9.5500000000000007</v>
      </c>
      <c r="E102" s="299" t="s">
        <v>557</v>
      </c>
      <c r="F102" s="245">
        <f t="shared" si="0"/>
        <v>2500</v>
      </c>
      <c r="G102" s="272">
        <f t="shared" si="8"/>
        <v>3.8200000000000005E-3</v>
      </c>
    </row>
    <row r="103" spans="1:7" ht="12.75">
      <c r="A103" s="375" t="s">
        <v>793</v>
      </c>
      <c r="B103" s="376" t="s">
        <v>710</v>
      </c>
      <c r="C103" s="376" t="s">
        <v>807</v>
      </c>
      <c r="D103" s="377">
        <v>13.46</v>
      </c>
      <c r="E103" s="299" t="s">
        <v>557</v>
      </c>
      <c r="F103" s="245">
        <f t="shared" si="0"/>
        <v>2500</v>
      </c>
      <c r="G103" s="272">
        <f t="shared" si="8"/>
        <v>5.3840000000000008E-3</v>
      </c>
    </row>
    <row r="104" spans="1:7" ht="12.75">
      <c r="A104" s="375" t="s">
        <v>793</v>
      </c>
      <c r="B104" s="376" t="s">
        <v>710</v>
      </c>
      <c r="C104" s="376" t="s">
        <v>808</v>
      </c>
      <c r="D104" s="377">
        <v>13.46</v>
      </c>
      <c r="E104" s="299" t="s">
        <v>557</v>
      </c>
      <c r="F104" s="245">
        <f t="shared" si="0"/>
        <v>2500</v>
      </c>
      <c r="G104" s="272">
        <f t="shared" si="8"/>
        <v>5.3840000000000008E-3</v>
      </c>
    </row>
    <row r="105" spans="1:7" ht="25.5">
      <c r="A105" s="375" t="s">
        <v>793</v>
      </c>
      <c r="B105" s="376" t="s">
        <v>710</v>
      </c>
      <c r="C105" s="376" t="s">
        <v>716</v>
      </c>
      <c r="D105" s="377">
        <v>4.3499999999999996</v>
      </c>
      <c r="E105" s="299" t="s">
        <v>562</v>
      </c>
      <c r="F105" s="245">
        <f t="shared" si="0"/>
        <v>300</v>
      </c>
      <c r="G105" s="272">
        <f t="shared" si="8"/>
        <v>1.4499999999999999E-2</v>
      </c>
    </row>
    <row r="106" spans="1:7" ht="25.5">
      <c r="A106" s="375" t="s">
        <v>793</v>
      </c>
      <c r="B106" s="376" t="s">
        <v>710</v>
      </c>
      <c r="C106" s="376" t="s">
        <v>718</v>
      </c>
      <c r="D106" s="377">
        <v>14.57</v>
      </c>
      <c r="E106" s="299" t="s">
        <v>562</v>
      </c>
      <c r="F106" s="245">
        <f t="shared" si="0"/>
        <v>300</v>
      </c>
      <c r="G106" s="272">
        <f t="shared" si="8"/>
        <v>4.8566666666666668E-2</v>
      </c>
    </row>
    <row r="107" spans="1:7" ht="25.5">
      <c r="A107" s="375" t="s">
        <v>793</v>
      </c>
      <c r="B107" s="376" t="s">
        <v>710</v>
      </c>
      <c r="C107" s="376" t="s">
        <v>714</v>
      </c>
      <c r="D107" s="377">
        <v>14.57</v>
      </c>
      <c r="E107" s="299" t="s">
        <v>562</v>
      </c>
      <c r="F107" s="245">
        <f t="shared" si="0"/>
        <v>300</v>
      </c>
      <c r="G107" s="272">
        <f t="shared" si="8"/>
        <v>4.8566666666666668E-2</v>
      </c>
    </row>
    <row r="108" spans="1:7" ht="38.25">
      <c r="A108" s="375" t="s">
        <v>793</v>
      </c>
      <c r="B108" s="376" t="s">
        <v>710</v>
      </c>
      <c r="C108" s="376" t="s">
        <v>809</v>
      </c>
      <c r="D108" s="377">
        <v>4.3499999999999996</v>
      </c>
      <c r="E108" s="299" t="s">
        <v>557</v>
      </c>
      <c r="F108" s="245">
        <f t="shared" si="0"/>
        <v>2500</v>
      </c>
      <c r="G108" s="272">
        <f t="shared" si="8"/>
        <v>1.7399999999999998E-3</v>
      </c>
    </row>
    <row r="109" spans="1:7" ht="25.5">
      <c r="A109" s="375" t="s">
        <v>793</v>
      </c>
      <c r="B109" s="376" t="s">
        <v>710</v>
      </c>
      <c r="C109" s="376" t="s">
        <v>792</v>
      </c>
      <c r="D109" s="377">
        <v>6.7</v>
      </c>
      <c r="E109" s="299" t="s">
        <v>549</v>
      </c>
      <c r="F109" s="245">
        <f t="shared" si="0"/>
        <v>1500</v>
      </c>
      <c r="G109" s="272">
        <f t="shared" si="8"/>
        <v>4.4666666666666665E-3</v>
      </c>
    </row>
    <row r="110" spans="1:7" ht="25.5">
      <c r="A110" s="375" t="s">
        <v>793</v>
      </c>
      <c r="B110" s="376" t="s">
        <v>710</v>
      </c>
      <c r="C110" s="376" t="s">
        <v>711</v>
      </c>
      <c r="D110" s="377">
        <v>59</v>
      </c>
      <c r="E110" s="299" t="s">
        <v>549</v>
      </c>
      <c r="F110" s="245">
        <f t="shared" si="0"/>
        <v>1500</v>
      </c>
      <c r="G110" s="272">
        <f t="shared" si="8"/>
        <v>3.9333333333333331E-2</v>
      </c>
    </row>
    <row r="111" spans="1:7" ht="25.5">
      <c r="A111" s="375" t="s">
        <v>793</v>
      </c>
      <c r="B111" s="376" t="s">
        <v>710</v>
      </c>
      <c r="C111" s="376" t="s">
        <v>810</v>
      </c>
      <c r="D111" s="377">
        <v>128.55000000000001</v>
      </c>
      <c r="E111" s="299" t="s">
        <v>549</v>
      </c>
      <c r="F111" s="245">
        <f t="shared" si="0"/>
        <v>1500</v>
      </c>
      <c r="G111" s="272">
        <f t="shared" si="8"/>
        <v>8.5700000000000012E-2</v>
      </c>
    </row>
    <row r="112" spans="1:7" ht="25.5">
      <c r="A112" s="375" t="s">
        <v>793</v>
      </c>
      <c r="B112" s="376" t="s">
        <v>710</v>
      </c>
      <c r="C112" s="376" t="s">
        <v>811</v>
      </c>
      <c r="D112" s="377">
        <v>26.22</v>
      </c>
      <c r="E112" s="299" t="s">
        <v>549</v>
      </c>
      <c r="F112" s="245">
        <f t="shared" si="0"/>
        <v>1500</v>
      </c>
      <c r="G112" s="272">
        <f t="shared" si="8"/>
        <v>1.7479999999999999E-2</v>
      </c>
    </row>
    <row r="113" spans="1:7" ht="12.75">
      <c r="A113" s="375" t="s">
        <v>812</v>
      </c>
      <c r="B113" s="376" t="s">
        <v>710</v>
      </c>
      <c r="C113" s="376" t="s">
        <v>812</v>
      </c>
      <c r="D113" s="377">
        <v>3.74</v>
      </c>
      <c r="E113" s="299" t="s">
        <v>442</v>
      </c>
      <c r="F113" s="245">
        <f t="shared" si="0"/>
        <v>1200</v>
      </c>
      <c r="G113" s="272">
        <f t="shared" si="8"/>
        <v>3.1166666666666669E-3</v>
      </c>
    </row>
    <row r="114" spans="1:7" ht="12.75">
      <c r="A114" s="375" t="s">
        <v>812</v>
      </c>
      <c r="B114" s="376" t="s">
        <v>710</v>
      </c>
      <c r="C114" s="376" t="s">
        <v>813</v>
      </c>
      <c r="D114" s="377">
        <v>2.64</v>
      </c>
      <c r="E114" s="299" t="s">
        <v>562</v>
      </c>
      <c r="F114" s="245">
        <f t="shared" si="0"/>
        <v>300</v>
      </c>
      <c r="G114" s="272">
        <f t="shared" si="8"/>
        <v>8.8000000000000005E-3</v>
      </c>
    </row>
    <row r="115" spans="1:7" ht="12.75">
      <c r="A115" s="375" t="s">
        <v>812</v>
      </c>
      <c r="B115" s="376" t="s">
        <v>710</v>
      </c>
      <c r="C115" s="376" t="s">
        <v>720</v>
      </c>
      <c r="D115" s="377">
        <v>4.4000000000000004</v>
      </c>
      <c r="E115" s="299" t="s">
        <v>557</v>
      </c>
      <c r="F115" s="245">
        <f t="shared" si="0"/>
        <v>2500</v>
      </c>
      <c r="G115" s="272">
        <f t="shared" si="8"/>
        <v>1.7600000000000001E-3</v>
      </c>
    </row>
    <row r="116" spans="1:7" ht="12.75">
      <c r="A116" s="375" t="s">
        <v>814</v>
      </c>
      <c r="B116" s="376" t="s">
        <v>710</v>
      </c>
      <c r="C116" s="376" t="s">
        <v>814</v>
      </c>
      <c r="D116" s="377">
        <v>28.3</v>
      </c>
      <c r="E116" s="299" t="s">
        <v>442</v>
      </c>
      <c r="F116" s="245">
        <f t="shared" si="0"/>
        <v>1200</v>
      </c>
      <c r="G116" s="272">
        <f t="shared" si="8"/>
        <v>2.3583333333333335E-2</v>
      </c>
    </row>
    <row r="117" spans="1:7" ht="12.75">
      <c r="A117" s="375"/>
      <c r="B117" s="376"/>
      <c r="C117" s="376"/>
      <c r="D117" s="377"/>
      <c r="E117" s="299" t="s">
        <v>651</v>
      </c>
      <c r="F117" s="245">
        <f t="shared" si="0"/>
        <v>1200</v>
      </c>
      <c r="G117" s="272">
        <f t="shared" si="8"/>
        <v>0</v>
      </c>
    </row>
    <row r="118" spans="1:7" ht="12.75">
      <c r="A118" s="736" t="s">
        <v>14</v>
      </c>
      <c r="B118" s="720"/>
      <c r="C118" s="721"/>
      <c r="D118" s="341">
        <f>SUM(D4:D117)</f>
        <v>6945.1950000000015</v>
      </c>
      <c r="E118" s="341"/>
      <c r="F118" s="341"/>
      <c r="G118" s="342">
        <f>SUM(G4:G117)</f>
        <v>5.5878429444444473</v>
      </c>
    </row>
  </sheetData>
  <mergeCells count="42">
    <mergeCell ref="O10:T10"/>
    <mergeCell ref="O11:T11"/>
    <mergeCell ref="O18:S18"/>
    <mergeCell ref="O19:S19"/>
    <mergeCell ref="O24:T24"/>
    <mergeCell ref="A1:G1"/>
    <mergeCell ref="I1:M1"/>
    <mergeCell ref="O1:T1"/>
    <mergeCell ref="A2:G2"/>
    <mergeCell ref="I2:M2"/>
    <mergeCell ref="O2:T2"/>
    <mergeCell ref="S52:S53"/>
    <mergeCell ref="O46:R46"/>
    <mergeCell ref="R25:R27"/>
    <mergeCell ref="L50:T50"/>
    <mergeCell ref="L51:L53"/>
    <mergeCell ref="P25:P27"/>
    <mergeCell ref="S25:S27"/>
    <mergeCell ref="S28:S34"/>
    <mergeCell ref="S35:S40"/>
    <mergeCell ref="S41:S43"/>
    <mergeCell ref="O25:O27"/>
    <mergeCell ref="O28:O34"/>
    <mergeCell ref="O35:O40"/>
    <mergeCell ref="O41:O43"/>
    <mergeCell ref="Q25:Q27"/>
    <mergeCell ref="T52:T53"/>
    <mergeCell ref="T25:T27"/>
    <mergeCell ref="M51:M53"/>
    <mergeCell ref="N51:N53"/>
    <mergeCell ref="A118:C118"/>
    <mergeCell ref="O51:O53"/>
    <mergeCell ref="P51:P53"/>
    <mergeCell ref="L54:L60"/>
    <mergeCell ref="L61:L66"/>
    <mergeCell ref="L67:L69"/>
    <mergeCell ref="L72:N72"/>
    <mergeCell ref="L73:Q73"/>
    <mergeCell ref="Q51:R51"/>
    <mergeCell ref="S51:T51"/>
    <mergeCell ref="Q52:Q53"/>
    <mergeCell ref="R52:R53"/>
  </mergeCells>
  <dataValidations count="3">
    <dataValidation type="list" allowBlank="1" showInputMessage="1" showErrorMessage="1" prompt="IN 05/2017, ANEXO VI-B, ITEM 3.2" sqref="K4:K18" xr:uid="{00000000-0002-0000-0D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117" xr:uid="{00000000-0002-0000-0D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D4:D117" xr:uid="{00000000-0002-0000-0D00-000002000000}">
      <formula1>0</formula1>
    </dataValidation>
  </dataValidations>
  <pageMargins left="0.39370078740157477" right="0.39370078740157477" top="0" bottom="0" header="0" footer="0"/>
  <pageSetup paperSize="9" fitToHeight="0" pageOrder="overThenDown" orientation="portrait"/>
  <headerFooter>
    <oddHeader>&amp;CANEXO II - O - CAMPUS RIACHO FUNDO (44h Segunda à Sabado)</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34A853"/>
    <outlinePr summaryBelow="0" summaryRight="0"/>
    <pageSetUpPr fitToPage="1"/>
  </sheetPr>
  <dimension ref="A1:T232"/>
  <sheetViews>
    <sheetView showGridLines="0" topLeftCell="N28" workbookViewId="0">
      <selection activeCell="T48" sqref="T48"/>
    </sheetView>
  </sheetViews>
  <sheetFormatPr defaultColWidth="14.42578125" defaultRowHeight="15" customHeight="1"/>
  <cols>
    <col min="1" max="1" width="23.7109375" customWidth="1"/>
    <col min="5" max="5" width="22.140625" customWidth="1"/>
    <col min="6" max="6" width="22.85546875" customWidth="1"/>
    <col min="7" max="7" width="15.5703125" customWidth="1"/>
    <col min="9" max="9" width="27.42578125" customWidth="1"/>
    <col min="11" max="11" width="54.28515625" customWidth="1"/>
    <col min="12" max="12" width="22.85546875" customWidth="1"/>
    <col min="13" max="13" width="51.42578125" customWidth="1"/>
    <col min="15" max="15" width="37.140625" customWidth="1"/>
    <col min="16" max="16" width="51.42578125" customWidth="1"/>
    <col min="17" max="17" width="16.28515625" customWidth="1"/>
    <col min="18" max="18" width="28.42578125" customWidth="1"/>
    <col min="19" max="19" width="32.85546875" customWidth="1"/>
    <col min="20" max="20" width="36.42578125" customWidth="1"/>
    <col min="21" max="21" width="5.42578125" customWidth="1"/>
  </cols>
  <sheetData>
    <row r="1" spans="1:20">
      <c r="A1" s="755" t="s">
        <v>49</v>
      </c>
      <c r="B1" s="741"/>
      <c r="C1" s="741"/>
      <c r="D1" s="741"/>
      <c r="E1" s="741"/>
      <c r="F1" s="741"/>
      <c r="G1" s="742"/>
      <c r="I1" s="739" t="s">
        <v>49</v>
      </c>
      <c r="J1" s="519"/>
      <c r="K1" s="519"/>
      <c r="L1" s="519"/>
      <c r="M1" s="519"/>
      <c r="O1" s="740" t="s">
        <v>49</v>
      </c>
      <c r="P1" s="741"/>
      <c r="Q1" s="741"/>
      <c r="R1" s="741"/>
      <c r="S1" s="741"/>
      <c r="T1" s="742"/>
    </row>
    <row r="2" spans="1:20">
      <c r="A2" s="756" t="s">
        <v>52</v>
      </c>
      <c r="B2" s="523"/>
      <c r="C2" s="523"/>
      <c r="D2" s="523"/>
      <c r="E2" s="523"/>
      <c r="F2" s="523"/>
      <c r="G2" s="747"/>
      <c r="I2" s="745" t="s">
        <v>53</v>
      </c>
      <c r="J2" s="523"/>
      <c r="K2" s="523"/>
      <c r="L2" s="523"/>
      <c r="M2" s="524"/>
      <c r="O2" s="746" t="s">
        <v>54</v>
      </c>
      <c r="P2" s="523"/>
      <c r="Q2" s="523"/>
      <c r="R2" s="523"/>
      <c r="S2" s="523"/>
      <c r="T2" s="747"/>
    </row>
    <row r="3" spans="1:20" ht="30">
      <c r="A3" s="343" t="s">
        <v>426</v>
      </c>
      <c r="B3" s="257" t="s">
        <v>427</v>
      </c>
      <c r="C3" s="257" t="s">
        <v>428</v>
      </c>
      <c r="D3" s="257" t="s">
        <v>429</v>
      </c>
      <c r="E3" s="257" t="s">
        <v>430</v>
      </c>
      <c r="F3" s="257" t="s">
        <v>431</v>
      </c>
      <c r="G3" s="344" t="s">
        <v>432</v>
      </c>
      <c r="I3" s="259" t="s">
        <v>433</v>
      </c>
      <c r="J3" s="260" t="s">
        <v>429</v>
      </c>
      <c r="K3" s="261" t="s">
        <v>430</v>
      </c>
      <c r="L3" s="257" t="s">
        <v>431</v>
      </c>
      <c r="M3" s="262" t="s">
        <v>432</v>
      </c>
      <c r="O3" s="263" t="s">
        <v>2</v>
      </c>
      <c r="P3" s="264" t="s">
        <v>434</v>
      </c>
      <c r="Q3" s="264" t="s">
        <v>435</v>
      </c>
      <c r="R3" s="265" t="s">
        <v>436</v>
      </c>
      <c r="S3" s="265" t="s">
        <v>437</v>
      </c>
      <c r="T3" s="266" t="s">
        <v>438</v>
      </c>
    </row>
    <row r="4" spans="1:20" ht="63.75">
      <c r="A4" s="348" t="s">
        <v>648</v>
      </c>
      <c r="B4" s="349" t="s">
        <v>440</v>
      </c>
      <c r="C4" s="282" t="s">
        <v>815</v>
      </c>
      <c r="D4" s="76">
        <v>195.02</v>
      </c>
      <c r="E4" s="299" t="s">
        <v>651</v>
      </c>
      <c r="F4" s="245">
        <f t="shared" ref="F4:F197" si="0">IF(E4="Pisos acarpetados",1200,IF(E4="Pisos frios",1200,IF(E4="Laboratórios",450,IF(E4="Almoxarifados/galpões",2500,IF(E4="Oficinas",1800,IF(E4="Áreas com espaços livres - saguão hall e salão",1500,IF(E4="Banheiros",300,0)))))))</f>
        <v>1200</v>
      </c>
      <c r="G4" s="279">
        <f t="shared" ref="G4:G153" si="1">D4/F4</f>
        <v>0.16251666666666667</v>
      </c>
      <c r="I4" s="351" t="s">
        <v>816</v>
      </c>
      <c r="J4" s="278">
        <v>2348.5100000000002</v>
      </c>
      <c r="K4" s="245" t="s">
        <v>444</v>
      </c>
      <c r="L4" s="243">
        <f t="shared" ref="L4:L9" si="2">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9000</v>
      </c>
      <c r="M4" s="243">
        <f t="shared" ref="M4:M9" si="3">J4/L4</f>
        <v>0.2609455555555556</v>
      </c>
      <c r="O4" s="276" t="s">
        <v>445</v>
      </c>
      <c r="P4" s="298">
        <v>568.08000000000004</v>
      </c>
      <c r="Q4" s="245">
        <v>380</v>
      </c>
      <c r="R4" s="245">
        <v>8</v>
      </c>
      <c r="S4" s="278">
        <v>1132.5999999999999</v>
      </c>
      <c r="T4" s="279">
        <f>(P4*R4)/(Q4*S4)</f>
        <v>1.0559402213816373E-2</v>
      </c>
    </row>
    <row r="5" spans="1:20" ht="39">
      <c r="A5" s="348" t="s">
        <v>547</v>
      </c>
      <c r="B5" s="349" t="s">
        <v>440</v>
      </c>
      <c r="C5" s="384" t="s">
        <v>817</v>
      </c>
      <c r="D5" s="76">
        <v>25</v>
      </c>
      <c r="E5" s="299" t="s">
        <v>442</v>
      </c>
      <c r="F5" s="245">
        <f t="shared" si="0"/>
        <v>1200</v>
      </c>
      <c r="G5" s="279">
        <f t="shared" si="1"/>
        <v>2.0833333333333332E-2</v>
      </c>
      <c r="I5" s="351" t="s">
        <v>818</v>
      </c>
      <c r="J5" s="278">
        <v>8672.8700000000008</v>
      </c>
      <c r="K5" s="245" t="s">
        <v>444</v>
      </c>
      <c r="L5" s="243">
        <f t="shared" si="2"/>
        <v>9000</v>
      </c>
      <c r="M5" s="243">
        <f t="shared" si="3"/>
        <v>0.96365222222222235</v>
      </c>
      <c r="O5" s="263" t="s">
        <v>2</v>
      </c>
      <c r="P5" s="264" t="s">
        <v>434</v>
      </c>
      <c r="Q5" s="264" t="s">
        <v>435</v>
      </c>
      <c r="R5" s="288" t="s">
        <v>448</v>
      </c>
      <c r="S5" s="288" t="s">
        <v>449</v>
      </c>
      <c r="T5" s="266" t="s">
        <v>438</v>
      </c>
    </row>
    <row r="6" spans="1:20" ht="38.25">
      <c r="A6" s="348" t="s">
        <v>547</v>
      </c>
      <c r="B6" s="349" t="s">
        <v>440</v>
      </c>
      <c r="C6" s="384" t="s">
        <v>819</v>
      </c>
      <c r="D6" s="76">
        <v>12.3</v>
      </c>
      <c r="E6" s="299" t="s">
        <v>442</v>
      </c>
      <c r="F6" s="245">
        <f t="shared" si="0"/>
        <v>1200</v>
      </c>
      <c r="G6" s="279">
        <f t="shared" si="1"/>
        <v>1.025E-2</v>
      </c>
      <c r="I6" s="351" t="s">
        <v>820</v>
      </c>
      <c r="J6" s="278">
        <v>33.6</v>
      </c>
      <c r="K6" s="245" t="s">
        <v>444</v>
      </c>
      <c r="L6" s="243">
        <f t="shared" si="2"/>
        <v>9000</v>
      </c>
      <c r="M6" s="243">
        <f t="shared" si="3"/>
        <v>3.7333333333333333E-3</v>
      </c>
      <c r="O6" s="276" t="s">
        <v>452</v>
      </c>
      <c r="P6" s="289">
        <v>1190.8800000000001</v>
      </c>
      <c r="Q6" s="245">
        <v>380</v>
      </c>
      <c r="R6" s="245">
        <v>16</v>
      </c>
      <c r="S6" s="245">
        <v>188.76</v>
      </c>
      <c r="T6" s="279">
        <f>(P6*R6)/(Q6*S6)</f>
        <v>0.26564057951617759</v>
      </c>
    </row>
    <row r="7" spans="1:20" ht="25.5">
      <c r="A7" s="348" t="s">
        <v>547</v>
      </c>
      <c r="B7" s="349" t="s">
        <v>440</v>
      </c>
      <c r="C7" s="384" t="s">
        <v>821</v>
      </c>
      <c r="D7" s="76">
        <v>12.1</v>
      </c>
      <c r="E7" s="299" t="s">
        <v>442</v>
      </c>
      <c r="F7" s="245">
        <f t="shared" si="0"/>
        <v>1200</v>
      </c>
      <c r="G7" s="279">
        <f t="shared" si="1"/>
        <v>1.0083333333333333E-2</v>
      </c>
      <c r="I7" s="351" t="s">
        <v>822</v>
      </c>
      <c r="J7" s="278">
        <v>16.32</v>
      </c>
      <c r="K7" s="245" t="s">
        <v>444</v>
      </c>
      <c r="L7" s="243">
        <f t="shared" si="2"/>
        <v>9000</v>
      </c>
      <c r="M7" s="243">
        <f t="shared" si="3"/>
        <v>1.8133333333333335E-3</v>
      </c>
      <c r="O7" s="290" t="s">
        <v>14</v>
      </c>
      <c r="P7" s="291">
        <f>P6+P4</f>
        <v>1758.96</v>
      </c>
      <c r="Q7" s="292"/>
      <c r="R7" s="292"/>
      <c r="S7" s="292"/>
      <c r="T7" s="293">
        <f>T6+T4</f>
        <v>0.27619998172999394</v>
      </c>
    </row>
    <row r="8" spans="1:20" ht="12.75">
      <c r="A8" s="348" t="s">
        <v>547</v>
      </c>
      <c r="B8" s="349" t="s">
        <v>440</v>
      </c>
      <c r="C8" s="384" t="s">
        <v>823</v>
      </c>
      <c r="D8" s="76">
        <v>12.4</v>
      </c>
      <c r="E8" s="299" t="s">
        <v>442</v>
      </c>
      <c r="F8" s="245">
        <f t="shared" si="0"/>
        <v>1200</v>
      </c>
      <c r="G8" s="279">
        <f t="shared" si="1"/>
        <v>1.0333333333333333E-2</v>
      </c>
      <c r="I8" s="351" t="s">
        <v>824</v>
      </c>
      <c r="J8" s="278">
        <v>33.6</v>
      </c>
      <c r="K8" s="245" t="s">
        <v>444</v>
      </c>
      <c r="L8" s="243">
        <f t="shared" si="2"/>
        <v>9000</v>
      </c>
      <c r="M8" s="243">
        <f t="shared" si="3"/>
        <v>3.7333333333333333E-3</v>
      </c>
      <c r="O8" s="385"/>
      <c r="P8" s="90"/>
      <c r="Q8" s="90"/>
      <c r="R8" s="90"/>
      <c r="S8" s="90"/>
      <c r="T8" s="302"/>
    </row>
    <row r="9" spans="1:20" ht="25.5">
      <c r="A9" s="348" t="s">
        <v>547</v>
      </c>
      <c r="B9" s="349" t="s">
        <v>440</v>
      </c>
      <c r="C9" s="384" t="s">
        <v>825</v>
      </c>
      <c r="D9" s="76">
        <v>12.2</v>
      </c>
      <c r="E9" s="299" t="s">
        <v>442</v>
      </c>
      <c r="F9" s="245">
        <f t="shared" si="0"/>
        <v>1200</v>
      </c>
      <c r="G9" s="279">
        <f t="shared" si="1"/>
        <v>1.0166666666666666E-2</v>
      </c>
      <c r="I9" s="386" t="s">
        <v>826</v>
      </c>
      <c r="J9" s="387">
        <v>16.32</v>
      </c>
      <c r="K9" s="245" t="s">
        <v>444</v>
      </c>
      <c r="L9" s="243">
        <f t="shared" si="2"/>
        <v>9000</v>
      </c>
      <c r="M9" s="243">
        <f t="shared" si="3"/>
        <v>1.8133333333333335E-3</v>
      </c>
      <c r="O9" s="385"/>
      <c r="P9" s="90"/>
      <c r="Q9" s="90"/>
      <c r="R9" s="90"/>
      <c r="S9" s="90"/>
      <c r="T9" s="302"/>
    </row>
    <row r="10" spans="1:20">
      <c r="A10" s="348" t="s">
        <v>547</v>
      </c>
      <c r="B10" s="349" t="s">
        <v>440</v>
      </c>
      <c r="C10" s="384" t="s">
        <v>827</v>
      </c>
      <c r="D10" s="76">
        <v>72.599999999999994</v>
      </c>
      <c r="E10" s="299" t="s">
        <v>442</v>
      </c>
      <c r="F10" s="245">
        <f t="shared" si="0"/>
        <v>1200</v>
      </c>
      <c r="G10" s="279">
        <f t="shared" si="1"/>
        <v>6.0499999999999998E-2</v>
      </c>
      <c r="I10" s="386"/>
      <c r="J10" s="367"/>
      <c r="K10" s="367"/>
      <c r="L10" s="382"/>
      <c r="M10" s="382"/>
      <c r="O10" s="740" t="s">
        <v>49</v>
      </c>
      <c r="P10" s="741"/>
      <c r="Q10" s="741"/>
      <c r="R10" s="741"/>
      <c r="S10" s="741"/>
      <c r="T10" s="742"/>
    </row>
    <row r="11" spans="1:20">
      <c r="A11" s="348" t="s">
        <v>547</v>
      </c>
      <c r="B11" s="349" t="s">
        <v>440</v>
      </c>
      <c r="C11" s="384" t="s">
        <v>828</v>
      </c>
      <c r="D11" s="76">
        <v>4.8</v>
      </c>
      <c r="E11" s="299" t="s">
        <v>442</v>
      </c>
      <c r="F11" s="245">
        <f t="shared" si="0"/>
        <v>1200</v>
      </c>
      <c r="G11" s="279">
        <f t="shared" si="1"/>
        <v>4.0000000000000001E-3</v>
      </c>
      <c r="I11" s="311" t="s">
        <v>14</v>
      </c>
      <c r="J11" s="312">
        <f>SUM(J4:J10)</f>
        <v>11121.220000000001</v>
      </c>
      <c r="K11" s="313"/>
      <c r="L11" s="313"/>
      <c r="M11" s="313">
        <f>SUM(M4:M10)</f>
        <v>1.2356911111111111</v>
      </c>
      <c r="O11" s="746" t="s">
        <v>55</v>
      </c>
      <c r="P11" s="523"/>
      <c r="Q11" s="523"/>
      <c r="R11" s="523"/>
      <c r="S11" s="523"/>
      <c r="T11" s="747"/>
    </row>
    <row r="12" spans="1:20" ht="30">
      <c r="A12" s="348" t="s">
        <v>547</v>
      </c>
      <c r="B12" s="349" t="s">
        <v>440</v>
      </c>
      <c r="C12" s="384" t="s">
        <v>829</v>
      </c>
      <c r="D12" s="76">
        <v>24.7</v>
      </c>
      <c r="E12" s="299" t="s">
        <v>442</v>
      </c>
      <c r="F12" s="245">
        <f t="shared" si="0"/>
        <v>1200</v>
      </c>
      <c r="G12" s="279">
        <f t="shared" si="1"/>
        <v>2.0583333333333332E-2</v>
      </c>
      <c r="I12" s="314"/>
      <c r="J12" s="295"/>
      <c r="K12" s="295"/>
      <c r="L12" s="296"/>
      <c r="M12" s="296"/>
      <c r="O12" s="263" t="s">
        <v>2</v>
      </c>
      <c r="P12" s="264" t="s">
        <v>434</v>
      </c>
      <c r="Q12" s="264" t="s">
        <v>435</v>
      </c>
      <c r="R12" s="288" t="s">
        <v>436</v>
      </c>
      <c r="S12" s="288" t="s">
        <v>437</v>
      </c>
      <c r="T12" s="266" t="s">
        <v>468</v>
      </c>
    </row>
    <row r="13" spans="1:20" ht="12.75">
      <c r="A13" s="348" t="s">
        <v>547</v>
      </c>
      <c r="B13" s="349" t="s">
        <v>440</v>
      </c>
      <c r="C13" s="384" t="s">
        <v>830</v>
      </c>
      <c r="D13" s="84">
        <v>24.7</v>
      </c>
      <c r="E13" s="299" t="s">
        <v>442</v>
      </c>
      <c r="F13" s="245">
        <f t="shared" si="0"/>
        <v>1200</v>
      </c>
      <c r="G13" s="279">
        <f t="shared" si="1"/>
        <v>2.0583333333333332E-2</v>
      </c>
      <c r="I13" s="314"/>
      <c r="J13" s="295"/>
      <c r="K13" s="295"/>
      <c r="L13" s="296"/>
      <c r="M13" s="296"/>
      <c r="O13" s="361" t="s">
        <v>831</v>
      </c>
      <c r="P13" s="277">
        <v>0</v>
      </c>
      <c r="Q13" s="245">
        <v>160</v>
      </c>
      <c r="R13" s="245">
        <v>8</v>
      </c>
      <c r="S13" s="278">
        <v>1132.5999999999999</v>
      </c>
      <c r="T13" s="279">
        <f t="shared" ref="T13:T14" si="4">(P13*R13)/(Q13*S13)</f>
        <v>0</v>
      </c>
    </row>
    <row r="14" spans="1:20" ht="25.5">
      <c r="A14" s="348" t="s">
        <v>547</v>
      </c>
      <c r="B14" s="349" t="s">
        <v>440</v>
      </c>
      <c r="C14" s="384" t="s">
        <v>832</v>
      </c>
      <c r="D14" s="76">
        <v>25.55</v>
      </c>
      <c r="E14" s="299" t="s">
        <v>442</v>
      </c>
      <c r="F14" s="245">
        <f t="shared" si="0"/>
        <v>1200</v>
      </c>
      <c r="G14" s="279">
        <f t="shared" si="1"/>
        <v>2.1291666666666667E-2</v>
      </c>
      <c r="I14" s="314"/>
      <c r="J14" s="295"/>
      <c r="K14" s="295"/>
      <c r="L14" s="296"/>
      <c r="M14" s="296"/>
      <c r="O14" s="276" t="s">
        <v>473</v>
      </c>
      <c r="P14" s="277">
        <v>466.42</v>
      </c>
      <c r="Q14" s="245">
        <v>160</v>
      </c>
      <c r="R14" s="245">
        <v>8</v>
      </c>
      <c r="S14" s="278">
        <v>1132.5999999999999</v>
      </c>
      <c r="T14" s="279">
        <f t="shared" si="4"/>
        <v>2.0590676319971746E-2</v>
      </c>
    </row>
    <row r="15" spans="1:20" ht="12.75">
      <c r="A15" s="348" t="s">
        <v>547</v>
      </c>
      <c r="B15" s="349" t="s">
        <v>440</v>
      </c>
      <c r="C15" s="384" t="s">
        <v>833</v>
      </c>
      <c r="D15" s="76">
        <v>24.35</v>
      </c>
      <c r="E15" s="299" t="s">
        <v>557</v>
      </c>
      <c r="F15" s="245">
        <f t="shared" si="0"/>
        <v>2500</v>
      </c>
      <c r="G15" s="279">
        <f t="shared" si="1"/>
        <v>9.7400000000000004E-3</v>
      </c>
      <c r="I15" s="314"/>
      <c r="J15" s="295"/>
      <c r="K15" s="295"/>
      <c r="L15" s="296"/>
      <c r="M15" s="296"/>
      <c r="O15" s="290" t="s">
        <v>14</v>
      </c>
      <c r="P15" s="292">
        <f>P13+P14</f>
        <v>466.42</v>
      </c>
      <c r="Q15" s="292"/>
      <c r="R15" s="292"/>
      <c r="S15" s="292"/>
      <c r="T15" s="293">
        <f>T13+T14</f>
        <v>2.0590676319971746E-2</v>
      </c>
    </row>
    <row r="16" spans="1:20" ht="12.75">
      <c r="A16" s="348" t="s">
        <v>547</v>
      </c>
      <c r="B16" s="349" t="s">
        <v>440</v>
      </c>
      <c r="C16" s="384" t="s">
        <v>834</v>
      </c>
      <c r="D16" s="76">
        <v>25.1</v>
      </c>
      <c r="E16" s="299" t="s">
        <v>442</v>
      </c>
      <c r="F16" s="245">
        <f t="shared" si="0"/>
        <v>1200</v>
      </c>
      <c r="G16" s="279">
        <f t="shared" si="1"/>
        <v>2.0916666666666667E-2</v>
      </c>
      <c r="I16" s="314"/>
      <c r="J16" s="295"/>
      <c r="K16" s="295"/>
      <c r="L16" s="296"/>
      <c r="M16" s="296"/>
    </row>
    <row r="17" spans="1:20" ht="25.5">
      <c r="A17" s="348" t="s">
        <v>547</v>
      </c>
      <c r="B17" s="349" t="s">
        <v>440</v>
      </c>
      <c r="C17" s="384" t="s">
        <v>835</v>
      </c>
      <c r="D17" s="76">
        <v>24.8</v>
      </c>
      <c r="E17" s="299" t="s">
        <v>557</v>
      </c>
      <c r="F17" s="245">
        <f t="shared" si="0"/>
        <v>2500</v>
      </c>
      <c r="G17" s="279">
        <f t="shared" si="1"/>
        <v>9.92E-3</v>
      </c>
      <c r="I17" s="314"/>
      <c r="J17" s="315"/>
      <c r="K17" s="296"/>
      <c r="L17" s="296"/>
      <c r="M17" s="296"/>
    </row>
    <row r="18" spans="1:20">
      <c r="A18" s="348" t="s">
        <v>547</v>
      </c>
      <c r="B18" s="349" t="s">
        <v>440</v>
      </c>
      <c r="C18" s="384" t="s">
        <v>558</v>
      </c>
      <c r="D18" s="76">
        <v>13.88</v>
      </c>
      <c r="E18" s="299" t="s">
        <v>442</v>
      </c>
      <c r="F18" s="245">
        <f t="shared" si="0"/>
        <v>1200</v>
      </c>
      <c r="G18" s="279">
        <f t="shared" si="1"/>
        <v>1.1566666666666668E-2</v>
      </c>
      <c r="I18" s="314"/>
      <c r="J18" s="315"/>
      <c r="K18" s="296"/>
      <c r="L18" s="296"/>
      <c r="M18" s="296"/>
      <c r="T18" s="301"/>
    </row>
    <row r="19" spans="1:20" ht="25.5">
      <c r="A19" s="348" t="s">
        <v>547</v>
      </c>
      <c r="B19" s="349" t="s">
        <v>440</v>
      </c>
      <c r="C19" s="384" t="s">
        <v>836</v>
      </c>
      <c r="D19" s="76">
        <v>50.79</v>
      </c>
      <c r="E19" s="299" t="s">
        <v>557</v>
      </c>
      <c r="F19" s="245">
        <f t="shared" si="0"/>
        <v>2500</v>
      </c>
      <c r="G19" s="279">
        <f t="shared" si="1"/>
        <v>2.0316000000000001E-2</v>
      </c>
      <c r="I19" s="314"/>
      <c r="J19" s="315"/>
      <c r="K19" s="296"/>
      <c r="L19" s="296"/>
      <c r="M19" s="296"/>
      <c r="O19" s="722" t="s">
        <v>49</v>
      </c>
      <c r="P19" s="723"/>
      <c r="Q19" s="723"/>
      <c r="R19" s="723"/>
      <c r="S19" s="724"/>
      <c r="T19" s="302"/>
    </row>
    <row r="20" spans="1:20" ht="12.75">
      <c r="A20" s="348" t="s">
        <v>547</v>
      </c>
      <c r="B20" s="349" t="s">
        <v>440</v>
      </c>
      <c r="C20" s="384" t="s">
        <v>673</v>
      </c>
      <c r="D20" s="76">
        <v>54.61</v>
      </c>
      <c r="E20" s="299" t="s">
        <v>557</v>
      </c>
      <c r="F20" s="245">
        <f t="shared" si="0"/>
        <v>2500</v>
      </c>
      <c r="G20" s="279">
        <f t="shared" si="1"/>
        <v>2.1843999999999999E-2</v>
      </c>
      <c r="I20" s="314"/>
      <c r="J20" s="315"/>
      <c r="K20" s="296"/>
      <c r="L20" s="296"/>
      <c r="M20" s="296"/>
      <c r="O20" s="750" t="s">
        <v>56</v>
      </c>
      <c r="P20" s="523"/>
      <c r="Q20" s="523"/>
      <c r="R20" s="523"/>
      <c r="S20" s="744"/>
      <c r="T20" s="65"/>
    </row>
    <row r="21" spans="1:20" ht="25.5">
      <c r="A21" s="348" t="s">
        <v>547</v>
      </c>
      <c r="B21" s="349" t="s">
        <v>440</v>
      </c>
      <c r="C21" s="384" t="s">
        <v>837</v>
      </c>
      <c r="D21" s="76">
        <v>13.07</v>
      </c>
      <c r="E21" s="299" t="s">
        <v>549</v>
      </c>
      <c r="F21" s="245">
        <f t="shared" si="0"/>
        <v>1500</v>
      </c>
      <c r="G21" s="279">
        <f t="shared" si="1"/>
        <v>8.7133333333333333E-3</v>
      </c>
      <c r="I21" s="314"/>
      <c r="J21" s="315"/>
      <c r="K21" s="296"/>
      <c r="L21" s="296"/>
      <c r="M21" s="296"/>
      <c r="O21" s="303" t="s">
        <v>433</v>
      </c>
      <c r="P21" s="304" t="s">
        <v>429</v>
      </c>
      <c r="Q21" s="257" t="s">
        <v>430</v>
      </c>
      <c r="R21" s="257" t="s">
        <v>431</v>
      </c>
      <c r="S21" s="258" t="s">
        <v>432</v>
      </c>
    </row>
    <row r="22" spans="1:20" ht="25.5">
      <c r="A22" s="348" t="s">
        <v>547</v>
      </c>
      <c r="B22" s="349" t="s">
        <v>440</v>
      </c>
      <c r="C22" s="384" t="s">
        <v>838</v>
      </c>
      <c r="D22" s="76">
        <v>106.57</v>
      </c>
      <c r="E22" s="299" t="s">
        <v>442</v>
      </c>
      <c r="F22" s="245">
        <f t="shared" si="0"/>
        <v>1200</v>
      </c>
      <c r="G22" s="279">
        <f t="shared" si="1"/>
        <v>8.8808333333333322E-2</v>
      </c>
      <c r="I22" s="314"/>
      <c r="J22" s="315"/>
      <c r="K22" s="296"/>
      <c r="L22" s="296"/>
      <c r="M22" s="296"/>
      <c r="O22" s="305"/>
      <c r="P22" s="306">
        <v>0</v>
      </c>
      <c r="Q22" s="307" t="s">
        <v>44</v>
      </c>
      <c r="R22" s="78">
        <v>450</v>
      </c>
      <c r="S22" s="308">
        <f>P22/R22</f>
        <v>0</v>
      </c>
    </row>
    <row r="23" spans="1:20" ht="12.75">
      <c r="A23" s="348" t="s">
        <v>547</v>
      </c>
      <c r="B23" s="349" t="s">
        <v>440</v>
      </c>
      <c r="C23" s="384" t="s">
        <v>839</v>
      </c>
      <c r="D23" s="76">
        <v>35.049999999999997</v>
      </c>
      <c r="E23" s="299" t="s">
        <v>442</v>
      </c>
      <c r="F23" s="245">
        <f t="shared" si="0"/>
        <v>1200</v>
      </c>
      <c r="G23" s="279">
        <f t="shared" si="1"/>
        <v>2.9208333333333333E-2</v>
      </c>
      <c r="I23" s="314"/>
      <c r="J23" s="315"/>
      <c r="K23" s="296"/>
      <c r="L23" s="296"/>
      <c r="M23" s="296"/>
    </row>
    <row r="24" spans="1:20" ht="12.75">
      <c r="A24" s="348" t="s">
        <v>547</v>
      </c>
      <c r="B24" s="349" t="s">
        <v>440</v>
      </c>
      <c r="C24" s="384" t="s">
        <v>840</v>
      </c>
      <c r="D24" s="76">
        <v>25.7</v>
      </c>
      <c r="E24" s="299" t="s">
        <v>442</v>
      </c>
      <c r="F24" s="245">
        <f t="shared" si="0"/>
        <v>1200</v>
      </c>
      <c r="G24" s="279">
        <f t="shared" si="1"/>
        <v>2.1416666666666667E-2</v>
      </c>
      <c r="I24" s="314"/>
      <c r="J24" s="315"/>
      <c r="K24" s="296"/>
      <c r="L24" s="296"/>
      <c r="M24" s="296"/>
      <c r="O24" s="722" t="s">
        <v>49</v>
      </c>
      <c r="P24" s="723"/>
      <c r="Q24" s="723"/>
      <c r="R24" s="723"/>
      <c r="S24" s="723"/>
      <c r="T24" s="724"/>
    </row>
    <row r="25" spans="1:20" ht="12.75">
      <c r="A25" s="348" t="s">
        <v>547</v>
      </c>
      <c r="B25" s="349" t="s">
        <v>440</v>
      </c>
      <c r="C25" s="384" t="s">
        <v>841</v>
      </c>
      <c r="D25" s="76">
        <v>68.62</v>
      </c>
      <c r="E25" s="299" t="s">
        <v>442</v>
      </c>
      <c r="F25" s="245">
        <f t="shared" si="0"/>
        <v>1200</v>
      </c>
      <c r="G25" s="279">
        <f t="shared" si="1"/>
        <v>5.7183333333333336E-2</v>
      </c>
      <c r="I25" s="314"/>
      <c r="J25" s="315"/>
      <c r="K25" s="296"/>
      <c r="L25" s="296"/>
      <c r="M25" s="296"/>
      <c r="O25" s="730" t="s">
        <v>16</v>
      </c>
      <c r="P25" s="725" t="s">
        <v>2</v>
      </c>
      <c r="Q25" s="751" t="s">
        <v>423</v>
      </c>
      <c r="R25" s="727" t="s">
        <v>17</v>
      </c>
      <c r="S25" s="751" t="s">
        <v>20</v>
      </c>
      <c r="T25" s="734" t="s">
        <v>21</v>
      </c>
    </row>
    <row r="26" spans="1:20" ht="12.75">
      <c r="A26" s="348" t="s">
        <v>547</v>
      </c>
      <c r="B26" s="349" t="s">
        <v>440</v>
      </c>
      <c r="C26" s="384" t="s">
        <v>842</v>
      </c>
      <c r="D26" s="76">
        <v>59.61</v>
      </c>
      <c r="E26" s="299" t="s">
        <v>442</v>
      </c>
      <c r="F26" s="245">
        <f t="shared" si="0"/>
        <v>1200</v>
      </c>
      <c r="G26" s="279">
        <f t="shared" si="1"/>
        <v>4.9674999999999997E-2</v>
      </c>
      <c r="I26" s="314"/>
      <c r="J26" s="315"/>
      <c r="K26" s="296"/>
      <c r="L26" s="296"/>
      <c r="M26" s="296"/>
      <c r="O26" s="653"/>
      <c r="P26" s="526"/>
      <c r="Q26" s="603"/>
      <c r="R26" s="526"/>
      <c r="S26" s="603"/>
      <c r="T26" s="656"/>
    </row>
    <row r="27" spans="1:20" ht="25.5">
      <c r="A27" s="348" t="s">
        <v>547</v>
      </c>
      <c r="B27" s="349" t="s">
        <v>440</v>
      </c>
      <c r="C27" s="384" t="s">
        <v>843</v>
      </c>
      <c r="D27" s="76">
        <v>17</v>
      </c>
      <c r="E27" s="299" t="s">
        <v>557</v>
      </c>
      <c r="F27" s="245">
        <f t="shared" si="0"/>
        <v>2500</v>
      </c>
      <c r="G27" s="279">
        <f t="shared" si="1"/>
        <v>6.7999999999999996E-3</v>
      </c>
      <c r="I27" s="314"/>
      <c r="J27" s="315"/>
      <c r="K27" s="296"/>
      <c r="L27" s="296"/>
      <c r="M27" s="296"/>
      <c r="O27" s="621"/>
      <c r="P27" s="527"/>
      <c r="Q27" s="520"/>
      <c r="R27" s="527"/>
      <c r="S27" s="520"/>
      <c r="T27" s="624"/>
    </row>
    <row r="28" spans="1:20" ht="12.75">
      <c r="A28" s="348" t="s">
        <v>547</v>
      </c>
      <c r="B28" s="349" t="s">
        <v>440</v>
      </c>
      <c r="C28" s="384" t="s">
        <v>844</v>
      </c>
      <c r="D28" s="76">
        <v>9.1</v>
      </c>
      <c r="E28" s="299" t="s">
        <v>442</v>
      </c>
      <c r="F28" s="245">
        <f t="shared" si="0"/>
        <v>1200</v>
      </c>
      <c r="G28" s="279">
        <f t="shared" si="1"/>
        <v>7.5833333333333334E-3</v>
      </c>
      <c r="I28" s="314"/>
      <c r="J28" s="315"/>
      <c r="K28" s="296"/>
      <c r="L28" s="296"/>
      <c r="M28" s="296"/>
      <c r="O28" s="731" t="s">
        <v>24</v>
      </c>
      <c r="P28" s="239" t="s">
        <v>498</v>
      </c>
      <c r="Q28" s="240">
        <f>SUMIF(E4:E232,"Pisos acarpetados",D4:D232)</f>
        <v>195.02</v>
      </c>
      <c r="R28" s="241">
        <v>1200</v>
      </c>
      <c r="S28" s="752">
        <f>SUM(Q28:Q34)</f>
        <v>8685.23</v>
      </c>
      <c r="T28" s="316">
        <f t="shared" ref="T28:T40" si="5">Q28/R28</f>
        <v>0.16251666666666667</v>
      </c>
    </row>
    <row r="29" spans="1:20" ht="12.75">
      <c r="A29" s="348" t="s">
        <v>547</v>
      </c>
      <c r="B29" s="349" t="s">
        <v>440</v>
      </c>
      <c r="C29" s="384" t="s">
        <v>845</v>
      </c>
      <c r="D29" s="76">
        <v>2.7</v>
      </c>
      <c r="E29" s="299" t="s">
        <v>557</v>
      </c>
      <c r="F29" s="245">
        <f t="shared" si="0"/>
        <v>2500</v>
      </c>
      <c r="G29" s="279">
        <f t="shared" si="1"/>
        <v>1.08E-3</v>
      </c>
      <c r="I29" s="314"/>
      <c r="J29" s="315"/>
      <c r="K29" s="296"/>
      <c r="L29" s="296"/>
      <c r="M29" s="296"/>
      <c r="O29" s="653"/>
      <c r="P29" s="22" t="s">
        <v>26</v>
      </c>
      <c r="Q29" s="240">
        <f>SUMIF(E4:E232,"Pisos frios",D4:D232)</f>
        <v>4497.45</v>
      </c>
      <c r="R29" s="23">
        <v>1200</v>
      </c>
      <c r="S29" s="526"/>
      <c r="T29" s="316">
        <f t="shared" si="5"/>
        <v>3.7478750000000001</v>
      </c>
    </row>
    <row r="30" spans="1:20" ht="25.5">
      <c r="A30" s="348" t="s">
        <v>547</v>
      </c>
      <c r="B30" s="349" t="s">
        <v>440</v>
      </c>
      <c r="C30" s="384" t="s">
        <v>846</v>
      </c>
      <c r="D30" s="76">
        <v>16.8</v>
      </c>
      <c r="E30" s="299" t="s">
        <v>557</v>
      </c>
      <c r="F30" s="245">
        <f t="shared" si="0"/>
        <v>2500</v>
      </c>
      <c r="G30" s="279">
        <f t="shared" si="1"/>
        <v>6.7200000000000003E-3</v>
      </c>
      <c r="I30" s="314"/>
      <c r="J30" s="315"/>
      <c r="K30" s="296"/>
      <c r="L30" s="296"/>
      <c r="M30" s="296"/>
      <c r="O30" s="653"/>
      <c r="P30" s="22" t="s">
        <v>27</v>
      </c>
      <c r="Q30" s="240">
        <f>SUMIF(E4:E232,"Laboratórios",D4:D232)</f>
        <v>0</v>
      </c>
      <c r="R30" s="28">
        <v>450</v>
      </c>
      <c r="S30" s="526"/>
      <c r="T30" s="316">
        <f t="shared" si="5"/>
        <v>0</v>
      </c>
    </row>
    <row r="31" spans="1:20" ht="12.75">
      <c r="A31" s="348" t="s">
        <v>547</v>
      </c>
      <c r="B31" s="349" t="s">
        <v>440</v>
      </c>
      <c r="C31" s="384" t="s">
        <v>847</v>
      </c>
      <c r="D31" s="76">
        <v>21</v>
      </c>
      <c r="E31" s="299" t="s">
        <v>557</v>
      </c>
      <c r="F31" s="245">
        <f t="shared" si="0"/>
        <v>2500</v>
      </c>
      <c r="G31" s="279">
        <f t="shared" si="1"/>
        <v>8.3999999999999995E-3</v>
      </c>
      <c r="I31" s="314"/>
      <c r="J31" s="315"/>
      <c r="K31" s="296"/>
      <c r="L31" s="296"/>
      <c r="M31" s="296"/>
      <c r="O31" s="653"/>
      <c r="P31" s="22" t="s">
        <v>28</v>
      </c>
      <c r="Q31" s="240">
        <f>SUMIF(E4:E232,"Almoxarifados/galpões",D4:D232)</f>
        <v>800.46000000000026</v>
      </c>
      <c r="R31" s="23">
        <v>2500</v>
      </c>
      <c r="S31" s="526"/>
      <c r="T31" s="316">
        <f t="shared" si="5"/>
        <v>0.32018400000000008</v>
      </c>
    </row>
    <row r="32" spans="1:20" ht="12.75">
      <c r="A32" s="348" t="s">
        <v>547</v>
      </c>
      <c r="B32" s="349" t="s">
        <v>440</v>
      </c>
      <c r="C32" s="384" t="s">
        <v>848</v>
      </c>
      <c r="D32" s="76">
        <v>18.86</v>
      </c>
      <c r="E32" s="299" t="s">
        <v>442</v>
      </c>
      <c r="F32" s="245">
        <f t="shared" si="0"/>
        <v>1200</v>
      </c>
      <c r="G32" s="279">
        <f t="shared" si="1"/>
        <v>1.5716666666666667E-2</v>
      </c>
      <c r="I32" s="314"/>
      <c r="J32" s="315"/>
      <c r="K32" s="296"/>
      <c r="L32" s="296"/>
      <c r="M32" s="296"/>
      <c r="O32" s="653"/>
      <c r="P32" s="22" t="s">
        <v>29</v>
      </c>
      <c r="Q32" s="240">
        <f>SUMIF(E4:E232,"Oficinas",D4:D232)</f>
        <v>0</v>
      </c>
      <c r="R32" s="23">
        <v>1800</v>
      </c>
      <c r="S32" s="526"/>
      <c r="T32" s="316">
        <f t="shared" si="5"/>
        <v>0</v>
      </c>
    </row>
    <row r="33" spans="1:20" ht="12.75">
      <c r="A33" s="348" t="s">
        <v>547</v>
      </c>
      <c r="B33" s="349" t="s">
        <v>440</v>
      </c>
      <c r="C33" s="384" t="s">
        <v>849</v>
      </c>
      <c r="D33" s="76">
        <v>19.3</v>
      </c>
      <c r="E33" s="299" t="s">
        <v>557</v>
      </c>
      <c r="F33" s="245">
        <f t="shared" si="0"/>
        <v>2500</v>
      </c>
      <c r="G33" s="279">
        <f t="shared" si="1"/>
        <v>7.7200000000000003E-3</v>
      </c>
      <c r="I33" s="314"/>
      <c r="J33" s="315"/>
      <c r="K33" s="296"/>
      <c r="L33" s="296"/>
      <c r="M33" s="296"/>
      <c r="O33" s="653"/>
      <c r="P33" s="22" t="s">
        <v>30</v>
      </c>
      <c r="Q33" s="240">
        <f>SUMIF(E4:E232,"Áreas com espaços livres - saguão hall e salão",D4:D232)</f>
        <v>2643.75</v>
      </c>
      <c r="R33" s="23">
        <v>1500</v>
      </c>
      <c r="S33" s="526"/>
      <c r="T33" s="316">
        <f t="shared" si="5"/>
        <v>1.7625</v>
      </c>
    </row>
    <row r="34" spans="1:20" ht="25.5">
      <c r="A34" s="348" t="s">
        <v>547</v>
      </c>
      <c r="B34" s="349" t="s">
        <v>440</v>
      </c>
      <c r="C34" s="384" t="s">
        <v>666</v>
      </c>
      <c r="D34" s="388">
        <v>38.799999999999997</v>
      </c>
      <c r="E34" s="299" t="s">
        <v>562</v>
      </c>
      <c r="F34" s="245">
        <f t="shared" si="0"/>
        <v>300</v>
      </c>
      <c r="G34" s="279">
        <f t="shared" si="1"/>
        <v>0.12933333333333333</v>
      </c>
      <c r="I34" s="314"/>
      <c r="J34" s="315"/>
      <c r="K34" s="296"/>
      <c r="L34" s="296"/>
      <c r="M34" s="296"/>
      <c r="O34" s="621"/>
      <c r="P34" s="22" t="s">
        <v>31</v>
      </c>
      <c r="Q34" s="240">
        <f>SUMIF(E4:E232,"Banheiros",D4:D232)</f>
        <v>548.55000000000007</v>
      </c>
      <c r="R34" s="28">
        <v>300</v>
      </c>
      <c r="S34" s="527"/>
      <c r="T34" s="316">
        <f t="shared" si="5"/>
        <v>1.8285000000000002</v>
      </c>
    </row>
    <row r="35" spans="1:20" ht="25.5">
      <c r="A35" s="348" t="s">
        <v>547</v>
      </c>
      <c r="B35" s="349" t="s">
        <v>440</v>
      </c>
      <c r="C35" s="384" t="s">
        <v>667</v>
      </c>
      <c r="D35" s="76">
        <v>38.6</v>
      </c>
      <c r="E35" s="299" t="s">
        <v>562</v>
      </c>
      <c r="F35" s="245">
        <f t="shared" si="0"/>
        <v>300</v>
      </c>
      <c r="G35" s="279">
        <f t="shared" si="1"/>
        <v>0.12866666666666668</v>
      </c>
      <c r="I35" s="314"/>
      <c r="J35" s="315"/>
      <c r="K35" s="296"/>
      <c r="L35" s="296"/>
      <c r="M35" s="296"/>
      <c r="O35" s="717" t="s">
        <v>32</v>
      </c>
      <c r="P35" s="22" t="s">
        <v>33</v>
      </c>
      <c r="Q35" s="25">
        <f>SUMIF(K4:K63,"Pisos pavimentados adjacentes/contíguos às edificações",J4:J63)</f>
        <v>0</v>
      </c>
      <c r="R35" s="23">
        <v>2700</v>
      </c>
      <c r="S35" s="753">
        <f>SUM(Q35:Q40)</f>
        <v>11121.220000000001</v>
      </c>
      <c r="T35" s="316">
        <f t="shared" si="5"/>
        <v>0</v>
      </c>
    </row>
    <row r="36" spans="1:20" ht="25.5">
      <c r="A36" s="348" t="s">
        <v>547</v>
      </c>
      <c r="B36" s="349" t="s">
        <v>440</v>
      </c>
      <c r="C36" s="384" t="s">
        <v>850</v>
      </c>
      <c r="D36" s="76">
        <v>7.7</v>
      </c>
      <c r="E36" s="299" t="s">
        <v>562</v>
      </c>
      <c r="F36" s="245">
        <f t="shared" si="0"/>
        <v>300</v>
      </c>
      <c r="G36" s="279">
        <f t="shared" si="1"/>
        <v>2.5666666666666667E-2</v>
      </c>
      <c r="I36" s="314"/>
      <c r="J36" s="315"/>
      <c r="K36" s="296"/>
      <c r="L36" s="296"/>
      <c r="M36" s="296"/>
      <c r="O36" s="653"/>
      <c r="P36" s="22" t="s">
        <v>34</v>
      </c>
      <c r="Q36" s="25">
        <f>SUMIF(K4:K63,"Varrição de passeios e arruamentos",J4:J63)</f>
        <v>11121.220000000001</v>
      </c>
      <c r="R36" s="23">
        <v>9000</v>
      </c>
      <c r="S36" s="526"/>
      <c r="T36" s="316">
        <f t="shared" si="5"/>
        <v>1.2356911111111113</v>
      </c>
    </row>
    <row r="37" spans="1:20" ht="25.5">
      <c r="A37" s="348" t="s">
        <v>547</v>
      </c>
      <c r="B37" s="349" t="s">
        <v>440</v>
      </c>
      <c r="C37" s="384" t="s">
        <v>851</v>
      </c>
      <c r="D37" s="76">
        <v>7.7</v>
      </c>
      <c r="E37" s="299" t="s">
        <v>562</v>
      </c>
      <c r="F37" s="245">
        <f t="shared" si="0"/>
        <v>300</v>
      </c>
      <c r="G37" s="279">
        <f t="shared" si="1"/>
        <v>2.5666666666666667E-2</v>
      </c>
      <c r="I37" s="314"/>
      <c r="J37" s="315"/>
      <c r="K37" s="296"/>
      <c r="L37" s="296"/>
      <c r="M37" s="296"/>
      <c r="O37" s="653"/>
      <c r="P37" s="22" t="s">
        <v>35</v>
      </c>
      <c r="Q37" s="25">
        <f>SUMIF(K4:K63,"Pátios e áreas verdes com alta frequência",J4:J63)</f>
        <v>0</v>
      </c>
      <c r="R37" s="23">
        <v>2700</v>
      </c>
      <c r="S37" s="526"/>
      <c r="T37" s="316">
        <f t="shared" si="5"/>
        <v>0</v>
      </c>
    </row>
    <row r="38" spans="1:20" ht="25.5">
      <c r="A38" s="348" t="s">
        <v>547</v>
      </c>
      <c r="B38" s="349" t="s">
        <v>440</v>
      </c>
      <c r="C38" s="384" t="s">
        <v>852</v>
      </c>
      <c r="D38" s="76">
        <v>11.7</v>
      </c>
      <c r="E38" s="299" t="s">
        <v>562</v>
      </c>
      <c r="F38" s="245">
        <f t="shared" si="0"/>
        <v>300</v>
      </c>
      <c r="G38" s="279">
        <f t="shared" si="1"/>
        <v>3.9E-2</v>
      </c>
      <c r="I38" s="314"/>
      <c r="J38" s="315"/>
      <c r="K38" s="296"/>
      <c r="L38" s="296"/>
      <c r="M38" s="296"/>
      <c r="O38" s="653"/>
      <c r="P38" s="22" t="s">
        <v>36</v>
      </c>
      <c r="Q38" s="25">
        <f>SUMIF(K4:K63,"Pátios e áreas verdes com média frequência",J4:J63)</f>
        <v>0</v>
      </c>
      <c r="R38" s="23">
        <v>2700</v>
      </c>
      <c r="S38" s="526"/>
      <c r="T38" s="316">
        <f t="shared" si="5"/>
        <v>0</v>
      </c>
    </row>
    <row r="39" spans="1:20" ht="25.5">
      <c r="A39" s="348" t="s">
        <v>547</v>
      </c>
      <c r="B39" s="349" t="s">
        <v>853</v>
      </c>
      <c r="C39" s="384" t="s">
        <v>854</v>
      </c>
      <c r="D39" s="76">
        <v>7.7</v>
      </c>
      <c r="E39" s="299" t="s">
        <v>562</v>
      </c>
      <c r="F39" s="245">
        <f t="shared" si="0"/>
        <v>300</v>
      </c>
      <c r="G39" s="279">
        <f t="shared" si="1"/>
        <v>2.5666666666666667E-2</v>
      </c>
      <c r="I39" s="314"/>
      <c r="J39" s="315"/>
      <c r="K39" s="296"/>
      <c r="L39" s="296"/>
      <c r="M39" s="296"/>
      <c r="O39" s="653"/>
      <c r="P39" s="22" t="s">
        <v>37</v>
      </c>
      <c r="Q39" s="25">
        <f>SUMIF(K4:K63,"Pátios e áreas verdes com baixa frequência",J4:J63)</f>
        <v>0</v>
      </c>
      <c r="R39" s="23">
        <v>2700</v>
      </c>
      <c r="S39" s="526"/>
      <c r="T39" s="316">
        <f t="shared" si="5"/>
        <v>0</v>
      </c>
    </row>
    <row r="40" spans="1:20" ht="25.5">
      <c r="A40" s="348" t="s">
        <v>547</v>
      </c>
      <c r="B40" s="349" t="s">
        <v>853</v>
      </c>
      <c r="C40" s="384" t="s">
        <v>855</v>
      </c>
      <c r="D40" s="76">
        <v>7.7</v>
      </c>
      <c r="E40" s="299" t="s">
        <v>562</v>
      </c>
      <c r="F40" s="245">
        <f t="shared" si="0"/>
        <v>300</v>
      </c>
      <c r="G40" s="279">
        <f t="shared" si="1"/>
        <v>2.5666666666666667E-2</v>
      </c>
      <c r="I40" s="314"/>
      <c r="J40" s="315"/>
      <c r="K40" s="296"/>
      <c r="L40" s="296"/>
      <c r="M40" s="296"/>
      <c r="O40" s="621"/>
      <c r="P40" s="22" t="s">
        <v>38</v>
      </c>
      <c r="Q40" s="25">
        <f>SUMIF(K4:K63,"coleta de detritos em pátios e áreas verdes com frequência diária",J4:J63)</f>
        <v>0</v>
      </c>
      <c r="R40" s="23">
        <v>100000</v>
      </c>
      <c r="S40" s="527"/>
      <c r="T40" s="316">
        <f t="shared" si="5"/>
        <v>0</v>
      </c>
    </row>
    <row r="41" spans="1:20" ht="25.5">
      <c r="A41" s="348" t="s">
        <v>547</v>
      </c>
      <c r="B41" s="349" t="s">
        <v>440</v>
      </c>
      <c r="C41" s="384" t="s">
        <v>856</v>
      </c>
      <c r="D41" s="76">
        <v>13.3</v>
      </c>
      <c r="E41" s="299" t="s">
        <v>562</v>
      </c>
      <c r="F41" s="245">
        <f t="shared" si="0"/>
        <v>300</v>
      </c>
      <c r="G41" s="279">
        <f t="shared" si="1"/>
        <v>4.4333333333333336E-2</v>
      </c>
      <c r="I41" s="314"/>
      <c r="J41" s="315"/>
      <c r="K41" s="296"/>
      <c r="L41" s="296"/>
      <c r="M41" s="296"/>
      <c r="O41" s="717" t="s">
        <v>39</v>
      </c>
      <c r="P41" s="22" t="s">
        <v>40</v>
      </c>
      <c r="Q41" s="25">
        <f>P14</f>
        <v>466.42</v>
      </c>
      <c r="R41" s="23">
        <v>160</v>
      </c>
      <c r="S41" s="753">
        <f>SUM(Q41:Q43)</f>
        <v>2225.38</v>
      </c>
      <c r="T41" s="316">
        <f>T14</f>
        <v>2.0590676319971746E-2</v>
      </c>
    </row>
    <row r="42" spans="1:20" ht="25.5">
      <c r="A42" s="348" t="s">
        <v>547</v>
      </c>
      <c r="B42" s="349" t="s">
        <v>440</v>
      </c>
      <c r="C42" s="384" t="s">
        <v>857</v>
      </c>
      <c r="D42" s="76">
        <v>13.3</v>
      </c>
      <c r="E42" s="299" t="s">
        <v>562</v>
      </c>
      <c r="F42" s="245">
        <f t="shared" si="0"/>
        <v>300</v>
      </c>
      <c r="G42" s="279">
        <f t="shared" si="1"/>
        <v>4.4333333333333336E-2</v>
      </c>
      <c r="I42" s="314"/>
      <c r="J42" s="315"/>
      <c r="K42" s="296"/>
      <c r="L42" s="296"/>
      <c r="M42" s="296"/>
      <c r="O42" s="653"/>
      <c r="P42" s="22" t="s">
        <v>41</v>
      </c>
      <c r="Q42" s="25">
        <f>P4</f>
        <v>568.08000000000004</v>
      </c>
      <c r="R42" s="23">
        <v>380</v>
      </c>
      <c r="S42" s="526"/>
      <c r="T42" s="316">
        <f>T4</f>
        <v>1.0559402213816373E-2</v>
      </c>
    </row>
    <row r="43" spans="1:20" ht="12.75">
      <c r="A43" s="348" t="s">
        <v>547</v>
      </c>
      <c r="B43" s="349" t="s">
        <v>853</v>
      </c>
      <c r="C43" s="384" t="s">
        <v>858</v>
      </c>
      <c r="D43" s="76">
        <v>401.59</v>
      </c>
      <c r="E43" s="299" t="s">
        <v>442</v>
      </c>
      <c r="F43" s="245">
        <f t="shared" si="0"/>
        <v>1200</v>
      </c>
      <c r="G43" s="279">
        <f t="shared" si="1"/>
        <v>0.33465833333333334</v>
      </c>
      <c r="I43" s="314"/>
      <c r="J43" s="315"/>
      <c r="K43" s="296"/>
      <c r="L43" s="296"/>
      <c r="M43" s="296"/>
      <c r="O43" s="621"/>
      <c r="P43" s="22" t="s">
        <v>42</v>
      </c>
      <c r="Q43" s="25">
        <f>P6</f>
        <v>1190.8800000000001</v>
      </c>
      <c r="R43" s="23">
        <v>380</v>
      </c>
      <c r="S43" s="527"/>
      <c r="T43" s="316">
        <f>T6</f>
        <v>0.26564057951617759</v>
      </c>
    </row>
    <row r="44" spans="1:20" ht="25.5">
      <c r="A44" s="348" t="s">
        <v>547</v>
      </c>
      <c r="B44" s="349" t="s">
        <v>853</v>
      </c>
      <c r="C44" s="384" t="s">
        <v>859</v>
      </c>
      <c r="D44" s="76">
        <v>23.1</v>
      </c>
      <c r="E44" s="299" t="s">
        <v>557</v>
      </c>
      <c r="F44" s="245">
        <f t="shared" si="0"/>
        <v>2500</v>
      </c>
      <c r="G44" s="279">
        <f t="shared" si="1"/>
        <v>9.2399999999999999E-3</v>
      </c>
      <c r="I44" s="314"/>
      <c r="J44" s="315"/>
      <c r="K44" s="296"/>
      <c r="L44" s="296"/>
      <c r="M44" s="296"/>
      <c r="O44" s="246" t="s">
        <v>43</v>
      </c>
      <c r="P44" s="22" t="s">
        <v>43</v>
      </c>
      <c r="Q44" s="25">
        <f>P13</f>
        <v>0</v>
      </c>
      <c r="R44" s="23">
        <v>160</v>
      </c>
      <c r="S44" s="321">
        <f t="shared" ref="S44:S45" si="6">Q44</f>
        <v>0</v>
      </c>
      <c r="T44" s="316">
        <f>T13</f>
        <v>0</v>
      </c>
    </row>
    <row r="45" spans="1:20" ht="12.75">
      <c r="A45" s="348" t="s">
        <v>547</v>
      </c>
      <c r="B45" s="349" t="s">
        <v>853</v>
      </c>
      <c r="C45" s="384" t="s">
        <v>860</v>
      </c>
      <c r="D45" s="76">
        <v>9.2899999999999991</v>
      </c>
      <c r="E45" s="299" t="s">
        <v>442</v>
      </c>
      <c r="F45" s="245">
        <f t="shared" si="0"/>
        <v>1200</v>
      </c>
      <c r="G45" s="279">
        <f t="shared" si="1"/>
        <v>7.7416666666666658E-3</v>
      </c>
      <c r="I45" s="314"/>
      <c r="J45" s="315"/>
      <c r="K45" s="296"/>
      <c r="L45" s="296"/>
      <c r="M45" s="296"/>
      <c r="O45" s="246" t="s">
        <v>44</v>
      </c>
      <c r="P45" s="22" t="s">
        <v>44</v>
      </c>
      <c r="Q45" s="25">
        <f>P22</f>
        <v>0</v>
      </c>
      <c r="R45" s="23">
        <v>450</v>
      </c>
      <c r="S45" s="321">
        <f t="shared" si="6"/>
        <v>0</v>
      </c>
      <c r="T45" s="316">
        <f>Q45/R45</f>
        <v>0</v>
      </c>
    </row>
    <row r="46" spans="1:20" ht="25.5">
      <c r="A46" s="348" t="s">
        <v>547</v>
      </c>
      <c r="B46" s="349" t="s">
        <v>853</v>
      </c>
      <c r="C46" s="384" t="s">
        <v>861</v>
      </c>
      <c r="D46" s="76">
        <v>15.72</v>
      </c>
      <c r="E46" s="299" t="s">
        <v>442</v>
      </c>
      <c r="F46" s="245">
        <f t="shared" si="0"/>
        <v>1200</v>
      </c>
      <c r="G46" s="279">
        <f t="shared" si="1"/>
        <v>1.3100000000000001E-2</v>
      </c>
      <c r="I46" s="314"/>
      <c r="J46" s="315"/>
      <c r="K46" s="296"/>
      <c r="L46" s="296"/>
      <c r="M46" s="296"/>
      <c r="O46" s="719" t="s">
        <v>14</v>
      </c>
      <c r="P46" s="720"/>
      <c r="Q46" s="720"/>
      <c r="R46" s="721"/>
      <c r="S46" s="322">
        <f>SUM(S28:S45)</f>
        <v>22031.83</v>
      </c>
      <c r="T46" s="323">
        <f>SUM(T28:T45)-T41</f>
        <v>9.3334667595077736</v>
      </c>
    </row>
    <row r="47" spans="1:20" ht="12.75">
      <c r="A47" s="348" t="s">
        <v>547</v>
      </c>
      <c r="B47" s="349" t="s">
        <v>853</v>
      </c>
      <c r="C47" s="384" t="s">
        <v>862</v>
      </c>
      <c r="D47" s="76">
        <v>25.56</v>
      </c>
      <c r="E47" s="299" t="s">
        <v>442</v>
      </c>
      <c r="F47" s="245">
        <f t="shared" si="0"/>
        <v>1200</v>
      </c>
      <c r="G47" s="279">
        <f t="shared" si="1"/>
        <v>2.1299999999999999E-2</v>
      </c>
      <c r="I47" s="314"/>
      <c r="J47" s="315"/>
      <c r="K47" s="296"/>
      <c r="L47" s="296"/>
      <c r="M47" s="296"/>
      <c r="O47" s="61"/>
      <c r="P47" s="68"/>
      <c r="Q47" s="70"/>
      <c r="R47" s="69"/>
      <c r="S47" s="251"/>
      <c r="T47" s="63"/>
    </row>
    <row r="48" spans="1:20">
      <c r="A48" s="348" t="s">
        <v>547</v>
      </c>
      <c r="B48" s="349" t="s">
        <v>853</v>
      </c>
      <c r="C48" s="384" t="s">
        <v>863</v>
      </c>
      <c r="D48" s="76">
        <v>17.41</v>
      </c>
      <c r="E48" s="299" t="s">
        <v>442</v>
      </c>
      <c r="F48" s="245">
        <f t="shared" si="0"/>
        <v>1200</v>
      </c>
      <c r="G48" s="279">
        <f t="shared" si="1"/>
        <v>1.4508333333333333E-2</v>
      </c>
      <c r="I48" s="314"/>
      <c r="J48" s="315"/>
      <c r="K48" s="296"/>
      <c r="L48" s="296"/>
      <c r="M48" s="296"/>
      <c r="O48" s="61" t="s">
        <v>520</v>
      </c>
      <c r="P48" s="383">
        <f>D154+D155+D156</f>
        <v>34.300000000000004</v>
      </c>
      <c r="Q48" s="63"/>
      <c r="R48" s="253"/>
      <c r="S48" s="253" t="s">
        <v>45</v>
      </c>
      <c r="T48" s="254">
        <f>ROUND(T46,0)</f>
        <v>9</v>
      </c>
    </row>
    <row r="49" spans="1:20">
      <c r="A49" s="348" t="s">
        <v>547</v>
      </c>
      <c r="B49" s="349" t="s">
        <v>853</v>
      </c>
      <c r="C49" s="384" t="s">
        <v>864</v>
      </c>
      <c r="D49" s="76">
        <v>33.89</v>
      </c>
      <c r="E49" s="299" t="s">
        <v>442</v>
      </c>
      <c r="F49" s="245">
        <f t="shared" si="0"/>
        <v>1200</v>
      </c>
      <c r="G49" s="279">
        <f t="shared" si="1"/>
        <v>2.8241666666666668E-2</v>
      </c>
      <c r="I49" s="314"/>
      <c r="J49" s="315"/>
      <c r="K49" s="296"/>
      <c r="L49" s="296"/>
      <c r="M49" s="296"/>
      <c r="O49" s="61"/>
      <c r="P49" s="62"/>
      <c r="Q49" s="63"/>
      <c r="R49" s="253"/>
      <c r="S49" s="253" t="s">
        <v>709</v>
      </c>
      <c r="T49" s="254">
        <f>T41+T44</f>
        <v>2.0590676319971746E-2</v>
      </c>
    </row>
    <row r="50" spans="1:20" ht="12.75">
      <c r="A50" s="348" t="s">
        <v>547</v>
      </c>
      <c r="B50" s="349" t="s">
        <v>853</v>
      </c>
      <c r="C50" s="384" t="s">
        <v>865</v>
      </c>
      <c r="D50" s="76">
        <v>22.27</v>
      </c>
      <c r="E50" s="299" t="s">
        <v>442</v>
      </c>
      <c r="F50" s="245">
        <f t="shared" si="0"/>
        <v>1200</v>
      </c>
      <c r="G50" s="279">
        <f t="shared" si="1"/>
        <v>1.8558333333333333E-2</v>
      </c>
      <c r="I50" s="314"/>
      <c r="J50" s="315"/>
      <c r="K50" s="296"/>
      <c r="L50" s="737"/>
      <c r="M50" s="555"/>
      <c r="N50" s="555"/>
      <c r="O50" s="555"/>
      <c r="P50" s="555"/>
      <c r="Q50" s="555"/>
      <c r="R50" s="555"/>
      <c r="S50" s="555"/>
      <c r="T50" s="555"/>
    </row>
    <row r="51" spans="1:20" ht="12.75">
      <c r="A51" s="348" t="s">
        <v>547</v>
      </c>
      <c r="B51" s="349" t="s">
        <v>853</v>
      </c>
      <c r="C51" s="384" t="s">
        <v>866</v>
      </c>
      <c r="D51" s="76">
        <v>22.4</v>
      </c>
      <c r="E51" s="299" t="s">
        <v>557</v>
      </c>
      <c r="F51" s="245">
        <f t="shared" si="0"/>
        <v>2500</v>
      </c>
      <c r="G51" s="279">
        <f t="shared" si="1"/>
        <v>8.9599999999999992E-3</v>
      </c>
      <c r="I51" s="314"/>
      <c r="J51" s="315"/>
      <c r="K51" s="296"/>
      <c r="L51" s="735"/>
      <c r="M51" s="735"/>
      <c r="N51" s="733"/>
      <c r="O51" s="735"/>
      <c r="P51" s="733"/>
      <c r="Q51" s="733"/>
      <c r="R51" s="555"/>
      <c r="S51" s="735"/>
      <c r="T51" s="555"/>
    </row>
    <row r="52" spans="1:20" ht="12.75">
      <c r="A52" s="348" t="s">
        <v>547</v>
      </c>
      <c r="B52" s="349" t="s">
        <v>853</v>
      </c>
      <c r="C52" s="384" t="s">
        <v>867</v>
      </c>
      <c r="D52" s="76">
        <v>15.5</v>
      </c>
      <c r="E52" s="299" t="s">
        <v>557</v>
      </c>
      <c r="F52" s="245">
        <f t="shared" si="0"/>
        <v>2500</v>
      </c>
      <c r="G52" s="279">
        <f t="shared" si="1"/>
        <v>6.1999999999999998E-3</v>
      </c>
      <c r="I52" s="314"/>
      <c r="J52" s="315"/>
      <c r="K52" s="296"/>
      <c r="L52" s="555"/>
      <c r="M52" s="555"/>
      <c r="N52" s="555"/>
      <c r="O52" s="555"/>
      <c r="P52" s="555"/>
      <c r="Q52" s="735"/>
      <c r="R52" s="733"/>
      <c r="S52" s="735"/>
      <c r="T52" s="733"/>
    </row>
    <row r="53" spans="1:20" ht="12.75">
      <c r="A53" s="348" t="s">
        <v>547</v>
      </c>
      <c r="B53" s="349" t="s">
        <v>853</v>
      </c>
      <c r="C53" s="384" t="s">
        <v>868</v>
      </c>
      <c r="D53" s="76">
        <v>22.4</v>
      </c>
      <c r="E53" s="299" t="s">
        <v>442</v>
      </c>
      <c r="F53" s="245">
        <f t="shared" si="0"/>
        <v>1200</v>
      </c>
      <c r="G53" s="279">
        <f t="shared" si="1"/>
        <v>1.8666666666666665E-2</v>
      </c>
      <c r="I53" s="314"/>
      <c r="J53" s="315"/>
      <c r="K53" s="296"/>
      <c r="L53" s="555"/>
      <c r="M53" s="555"/>
      <c r="N53" s="555"/>
      <c r="O53" s="555"/>
      <c r="P53" s="555"/>
      <c r="Q53" s="555"/>
      <c r="R53" s="555"/>
      <c r="S53" s="555"/>
      <c r="T53" s="555"/>
    </row>
    <row r="54" spans="1:20" ht="12.75">
      <c r="A54" s="348" t="s">
        <v>547</v>
      </c>
      <c r="B54" s="349" t="s">
        <v>853</v>
      </c>
      <c r="C54" s="384" t="s">
        <v>869</v>
      </c>
      <c r="D54" s="76">
        <v>22.5</v>
      </c>
      <c r="E54" s="299" t="s">
        <v>442</v>
      </c>
      <c r="F54" s="245">
        <f t="shared" si="0"/>
        <v>1200</v>
      </c>
      <c r="G54" s="279">
        <f t="shared" si="1"/>
        <v>1.8749999999999999E-2</v>
      </c>
      <c r="I54" s="314"/>
      <c r="J54" s="315"/>
      <c r="K54" s="296"/>
      <c r="L54" s="735"/>
      <c r="M54" s="325"/>
      <c r="N54" s="326"/>
      <c r="O54" s="327"/>
      <c r="P54" s="328"/>
      <c r="Q54" s="328"/>
      <c r="R54" s="328"/>
      <c r="S54" s="328"/>
      <c r="T54" s="328"/>
    </row>
    <row r="55" spans="1:20" ht="12.75">
      <c r="A55" s="348" t="s">
        <v>547</v>
      </c>
      <c r="B55" s="349" t="s">
        <v>853</v>
      </c>
      <c r="C55" s="384" t="s">
        <v>870</v>
      </c>
      <c r="D55" s="76">
        <v>15.8</v>
      </c>
      <c r="E55" s="299" t="s">
        <v>442</v>
      </c>
      <c r="F55" s="245">
        <f t="shared" si="0"/>
        <v>1200</v>
      </c>
      <c r="G55" s="279">
        <f t="shared" si="1"/>
        <v>1.3166666666666667E-2</v>
      </c>
      <c r="I55" s="314"/>
      <c r="J55" s="315"/>
      <c r="K55" s="296"/>
      <c r="L55" s="555"/>
      <c r="M55" s="325"/>
      <c r="N55" s="326"/>
      <c r="O55" s="327"/>
      <c r="P55" s="328"/>
      <c r="Q55" s="389"/>
      <c r="R55" s="328"/>
      <c r="S55" s="328"/>
      <c r="T55" s="328"/>
    </row>
    <row r="56" spans="1:20" ht="12.75">
      <c r="A56" s="348" t="s">
        <v>547</v>
      </c>
      <c r="B56" s="349" t="s">
        <v>853</v>
      </c>
      <c r="C56" s="384" t="s">
        <v>871</v>
      </c>
      <c r="D56" s="76">
        <v>3.7</v>
      </c>
      <c r="E56" s="299" t="s">
        <v>442</v>
      </c>
      <c r="F56" s="245">
        <f t="shared" si="0"/>
        <v>1200</v>
      </c>
      <c r="G56" s="279">
        <f t="shared" si="1"/>
        <v>3.0833333333333333E-3</v>
      </c>
      <c r="I56" s="314"/>
      <c r="J56" s="315"/>
      <c r="K56" s="296"/>
      <c r="L56" s="555"/>
      <c r="M56" s="325"/>
      <c r="N56" s="329"/>
      <c r="O56" s="327"/>
      <c r="P56" s="328"/>
      <c r="Q56" s="328"/>
      <c r="R56" s="328"/>
      <c r="S56" s="328"/>
      <c r="T56" s="328"/>
    </row>
    <row r="57" spans="1:20" ht="12.75">
      <c r="A57" s="348" t="s">
        <v>547</v>
      </c>
      <c r="B57" s="349" t="s">
        <v>853</v>
      </c>
      <c r="C57" s="384" t="s">
        <v>872</v>
      </c>
      <c r="D57" s="76">
        <v>24.8</v>
      </c>
      <c r="E57" s="299" t="s">
        <v>442</v>
      </c>
      <c r="F57" s="245">
        <f t="shared" si="0"/>
        <v>1200</v>
      </c>
      <c r="G57" s="279">
        <f t="shared" si="1"/>
        <v>2.0666666666666667E-2</v>
      </c>
      <c r="I57" s="314"/>
      <c r="J57" s="315"/>
      <c r="K57" s="296"/>
      <c r="L57" s="555"/>
      <c r="M57" s="325"/>
      <c r="N57" s="326"/>
      <c r="O57" s="327"/>
      <c r="P57" s="328"/>
      <c r="Q57" s="328"/>
      <c r="R57" s="328"/>
      <c r="S57" s="328"/>
      <c r="T57" s="328"/>
    </row>
    <row r="58" spans="1:20" ht="12.75">
      <c r="A58" s="348" t="s">
        <v>547</v>
      </c>
      <c r="B58" s="349" t="s">
        <v>853</v>
      </c>
      <c r="C58" s="384" t="s">
        <v>873</v>
      </c>
      <c r="D58" s="76">
        <v>22</v>
      </c>
      <c r="E58" s="299" t="s">
        <v>442</v>
      </c>
      <c r="F58" s="245">
        <f t="shared" si="0"/>
        <v>1200</v>
      </c>
      <c r="G58" s="279">
        <f t="shared" si="1"/>
        <v>1.8333333333333333E-2</v>
      </c>
      <c r="I58" s="314"/>
      <c r="J58" s="315"/>
      <c r="K58" s="296"/>
      <c r="L58" s="555"/>
      <c r="M58" s="325"/>
      <c r="N58" s="326"/>
      <c r="O58" s="327"/>
      <c r="P58" s="328"/>
      <c r="Q58" s="328"/>
      <c r="R58" s="328"/>
      <c r="S58" s="328"/>
      <c r="T58" s="328"/>
    </row>
    <row r="59" spans="1:20" ht="12.75">
      <c r="A59" s="348" t="s">
        <v>547</v>
      </c>
      <c r="B59" s="349" t="s">
        <v>853</v>
      </c>
      <c r="C59" s="384" t="s">
        <v>874</v>
      </c>
      <c r="D59" s="76">
        <v>15.5</v>
      </c>
      <c r="E59" s="299" t="s">
        <v>557</v>
      </c>
      <c r="F59" s="245">
        <f t="shared" si="0"/>
        <v>2500</v>
      </c>
      <c r="G59" s="279">
        <f t="shared" si="1"/>
        <v>6.1999999999999998E-3</v>
      </c>
      <c r="I59" s="314"/>
      <c r="J59" s="315"/>
      <c r="K59" s="296"/>
      <c r="L59" s="555"/>
      <c r="M59" s="325"/>
      <c r="N59" s="326"/>
      <c r="O59" s="327"/>
      <c r="P59" s="328"/>
      <c r="Q59" s="328"/>
      <c r="R59" s="328"/>
      <c r="S59" s="328"/>
      <c r="T59" s="328"/>
    </row>
    <row r="60" spans="1:20" ht="12.75">
      <c r="A60" s="348" t="s">
        <v>547</v>
      </c>
      <c r="B60" s="349" t="s">
        <v>853</v>
      </c>
      <c r="C60" s="384" t="s">
        <v>875</v>
      </c>
      <c r="D60" s="76">
        <v>29.5</v>
      </c>
      <c r="E60" s="299" t="s">
        <v>442</v>
      </c>
      <c r="F60" s="245">
        <f t="shared" si="0"/>
        <v>1200</v>
      </c>
      <c r="G60" s="279">
        <f t="shared" si="1"/>
        <v>2.4583333333333332E-2</v>
      </c>
      <c r="I60" s="314"/>
      <c r="J60" s="315"/>
      <c r="K60" s="296"/>
      <c r="L60" s="555"/>
      <c r="M60" s="325"/>
      <c r="N60" s="329"/>
      <c r="O60" s="327"/>
      <c r="P60" s="328"/>
      <c r="Q60" s="328"/>
      <c r="R60" s="328"/>
      <c r="S60" s="328"/>
      <c r="T60" s="328"/>
    </row>
    <row r="61" spans="1:20" ht="12.75">
      <c r="A61" s="348" t="s">
        <v>547</v>
      </c>
      <c r="B61" s="349" t="s">
        <v>853</v>
      </c>
      <c r="C61" s="384" t="s">
        <v>876</v>
      </c>
      <c r="D61" s="76">
        <v>30.2</v>
      </c>
      <c r="E61" s="299" t="s">
        <v>442</v>
      </c>
      <c r="F61" s="245">
        <f t="shared" si="0"/>
        <v>1200</v>
      </c>
      <c r="G61" s="279">
        <f t="shared" si="1"/>
        <v>2.5166666666666667E-2</v>
      </c>
      <c r="I61" s="314"/>
      <c r="J61" s="315"/>
      <c r="K61" s="296"/>
      <c r="L61" s="735"/>
      <c r="M61" s="325"/>
      <c r="N61" s="326"/>
      <c r="O61" s="327"/>
      <c r="P61" s="328"/>
      <c r="Q61" s="328"/>
      <c r="R61" s="328"/>
      <c r="S61" s="328"/>
      <c r="T61" s="328"/>
    </row>
    <row r="62" spans="1:20" ht="12.75">
      <c r="A62" s="348" t="s">
        <v>547</v>
      </c>
      <c r="B62" s="349" t="s">
        <v>853</v>
      </c>
      <c r="C62" s="384" t="s">
        <v>567</v>
      </c>
      <c r="D62" s="76">
        <v>6.16</v>
      </c>
      <c r="E62" s="299" t="s">
        <v>557</v>
      </c>
      <c r="F62" s="245">
        <f t="shared" si="0"/>
        <v>2500</v>
      </c>
      <c r="G62" s="279">
        <f t="shared" si="1"/>
        <v>2.464E-3</v>
      </c>
      <c r="I62" s="314"/>
      <c r="J62" s="315"/>
      <c r="K62" s="295"/>
      <c r="L62" s="555"/>
      <c r="M62" s="325"/>
      <c r="N62" s="326"/>
      <c r="O62" s="327"/>
      <c r="P62" s="328"/>
      <c r="Q62" s="328"/>
      <c r="R62" s="328"/>
      <c r="S62" s="328"/>
      <c r="T62" s="328"/>
    </row>
    <row r="63" spans="1:20" ht="12.75">
      <c r="A63" s="348" t="s">
        <v>547</v>
      </c>
      <c r="B63" s="349" t="s">
        <v>853</v>
      </c>
      <c r="C63" s="384" t="s">
        <v>877</v>
      </c>
      <c r="D63" s="76">
        <v>37.299999999999997</v>
      </c>
      <c r="E63" s="299" t="s">
        <v>442</v>
      </c>
      <c r="F63" s="245">
        <f t="shared" si="0"/>
        <v>1200</v>
      </c>
      <c r="G63" s="279">
        <f t="shared" si="1"/>
        <v>3.1083333333333331E-2</v>
      </c>
      <c r="I63" s="314"/>
      <c r="J63" s="315"/>
      <c r="K63" s="296"/>
      <c r="L63" s="555"/>
      <c r="M63" s="325"/>
      <c r="N63" s="326"/>
      <c r="O63" s="327"/>
      <c r="P63" s="328"/>
      <c r="Q63" s="328"/>
      <c r="R63" s="328"/>
      <c r="S63" s="328"/>
      <c r="T63" s="328"/>
    </row>
    <row r="64" spans="1:20" ht="12.75">
      <c r="A64" s="348" t="s">
        <v>547</v>
      </c>
      <c r="B64" s="349" t="s">
        <v>853</v>
      </c>
      <c r="C64" s="384" t="s">
        <v>878</v>
      </c>
      <c r="D64" s="76">
        <v>45</v>
      </c>
      <c r="E64" s="299" t="s">
        <v>442</v>
      </c>
      <c r="F64" s="245">
        <f t="shared" si="0"/>
        <v>1200</v>
      </c>
      <c r="G64" s="279">
        <f t="shared" si="1"/>
        <v>3.7499999999999999E-2</v>
      </c>
      <c r="I64" s="330"/>
      <c r="J64" s="331"/>
      <c r="K64" s="331"/>
      <c r="L64" s="555"/>
      <c r="M64" s="325"/>
      <c r="N64" s="326"/>
      <c r="O64" s="327"/>
      <c r="P64" s="328"/>
      <c r="Q64" s="328"/>
      <c r="R64" s="328"/>
      <c r="S64" s="328"/>
      <c r="T64" s="328"/>
    </row>
    <row r="65" spans="1:20" ht="12.75">
      <c r="A65" s="348" t="s">
        <v>547</v>
      </c>
      <c r="B65" s="349" t="s">
        <v>853</v>
      </c>
      <c r="C65" s="384" t="s">
        <v>879</v>
      </c>
      <c r="D65" s="76">
        <v>9.67</v>
      </c>
      <c r="E65" s="299" t="s">
        <v>557</v>
      </c>
      <c r="F65" s="245">
        <f t="shared" si="0"/>
        <v>2500</v>
      </c>
      <c r="G65" s="279">
        <f t="shared" si="1"/>
        <v>3.8679999999999999E-3</v>
      </c>
      <c r="L65" s="555"/>
      <c r="M65" s="325"/>
      <c r="N65" s="326"/>
      <c r="O65" s="327"/>
      <c r="P65" s="328"/>
      <c r="Q65" s="328"/>
      <c r="R65" s="328"/>
      <c r="S65" s="328"/>
      <c r="T65" s="328"/>
    </row>
    <row r="66" spans="1:20" ht="25.5">
      <c r="A66" s="348" t="s">
        <v>547</v>
      </c>
      <c r="B66" s="349" t="s">
        <v>853</v>
      </c>
      <c r="C66" s="384" t="s">
        <v>880</v>
      </c>
      <c r="D66" s="76">
        <v>3.92</v>
      </c>
      <c r="E66" s="299" t="s">
        <v>562</v>
      </c>
      <c r="F66" s="245">
        <f t="shared" si="0"/>
        <v>300</v>
      </c>
      <c r="G66" s="279">
        <f t="shared" si="1"/>
        <v>1.3066666666666666E-2</v>
      </c>
      <c r="L66" s="555"/>
      <c r="M66" s="325"/>
      <c r="N66" s="326"/>
      <c r="O66" s="327"/>
      <c r="P66" s="328"/>
      <c r="Q66" s="328"/>
      <c r="R66" s="328"/>
      <c r="S66" s="328"/>
      <c r="T66" s="328"/>
    </row>
    <row r="67" spans="1:20" ht="25.5">
      <c r="A67" s="348" t="s">
        <v>547</v>
      </c>
      <c r="B67" s="349" t="s">
        <v>853</v>
      </c>
      <c r="C67" s="384" t="s">
        <v>881</v>
      </c>
      <c r="D67" s="76">
        <v>3.92</v>
      </c>
      <c r="E67" s="299" t="s">
        <v>562</v>
      </c>
      <c r="F67" s="245">
        <f t="shared" si="0"/>
        <v>300</v>
      </c>
      <c r="G67" s="279">
        <f t="shared" si="1"/>
        <v>1.3066666666666666E-2</v>
      </c>
      <c r="L67" s="735"/>
      <c r="M67" s="325"/>
      <c r="N67" s="326"/>
      <c r="O67" s="327"/>
      <c r="P67" s="328"/>
      <c r="Q67" s="328"/>
      <c r="R67" s="328"/>
      <c r="S67" s="328"/>
      <c r="T67" s="328"/>
    </row>
    <row r="68" spans="1:20" ht="25.5">
      <c r="A68" s="348" t="s">
        <v>547</v>
      </c>
      <c r="B68" s="349" t="s">
        <v>853</v>
      </c>
      <c r="C68" s="384" t="s">
        <v>882</v>
      </c>
      <c r="D68" s="76">
        <v>13.3</v>
      </c>
      <c r="E68" s="299" t="s">
        <v>562</v>
      </c>
      <c r="F68" s="245">
        <f t="shared" si="0"/>
        <v>300</v>
      </c>
      <c r="G68" s="279">
        <f t="shared" si="1"/>
        <v>4.4333333333333336E-2</v>
      </c>
      <c r="L68" s="555"/>
      <c r="M68" s="325"/>
      <c r="N68" s="326"/>
      <c r="O68" s="327"/>
      <c r="P68" s="328"/>
      <c r="Q68" s="328"/>
      <c r="R68" s="328"/>
      <c r="S68" s="328"/>
      <c r="T68" s="328"/>
    </row>
    <row r="69" spans="1:20" ht="25.5">
      <c r="A69" s="348" t="s">
        <v>547</v>
      </c>
      <c r="B69" s="349" t="s">
        <v>853</v>
      </c>
      <c r="C69" s="384" t="s">
        <v>883</v>
      </c>
      <c r="D69" s="76">
        <v>13.3</v>
      </c>
      <c r="E69" s="299" t="s">
        <v>562</v>
      </c>
      <c r="F69" s="245">
        <f t="shared" si="0"/>
        <v>300</v>
      </c>
      <c r="G69" s="279">
        <f t="shared" si="1"/>
        <v>4.4333333333333336E-2</v>
      </c>
      <c r="L69" s="555"/>
      <c r="M69" s="325"/>
      <c r="N69" s="326"/>
      <c r="O69" s="327"/>
      <c r="P69" s="328"/>
      <c r="Q69" s="328"/>
      <c r="R69" s="328"/>
      <c r="S69" s="328"/>
      <c r="T69" s="328"/>
    </row>
    <row r="70" spans="1:20" ht="12.75">
      <c r="A70" s="348" t="s">
        <v>884</v>
      </c>
      <c r="B70" s="349" t="s">
        <v>440</v>
      </c>
      <c r="C70" s="384" t="s">
        <v>885</v>
      </c>
      <c r="D70" s="76">
        <v>52.2</v>
      </c>
      <c r="E70" s="299" t="s">
        <v>442</v>
      </c>
      <c r="F70" s="245">
        <f t="shared" si="0"/>
        <v>1200</v>
      </c>
      <c r="G70" s="279">
        <f t="shared" si="1"/>
        <v>4.3500000000000004E-2</v>
      </c>
      <c r="L70" s="13"/>
      <c r="M70" s="325"/>
      <c r="N70" s="326"/>
      <c r="O70" s="327"/>
      <c r="P70" s="328"/>
      <c r="Q70" s="328"/>
      <c r="R70" s="328"/>
      <c r="S70" s="328"/>
      <c r="T70" s="328"/>
    </row>
    <row r="71" spans="1:20" ht="12.75">
      <c r="A71" s="348" t="s">
        <v>884</v>
      </c>
      <c r="B71" s="349" t="s">
        <v>440</v>
      </c>
      <c r="C71" s="384" t="s">
        <v>886</v>
      </c>
      <c r="D71" s="76">
        <v>52.2</v>
      </c>
      <c r="E71" s="299" t="s">
        <v>442</v>
      </c>
      <c r="F71" s="245">
        <f t="shared" si="0"/>
        <v>1200</v>
      </c>
      <c r="G71" s="279">
        <f t="shared" si="1"/>
        <v>4.3500000000000004E-2</v>
      </c>
      <c r="L71" s="14"/>
      <c r="M71" s="325"/>
      <c r="N71" s="326"/>
      <c r="O71" s="327"/>
      <c r="P71" s="328"/>
      <c r="Q71" s="328"/>
      <c r="R71" s="328"/>
      <c r="S71" s="328"/>
      <c r="T71" s="328"/>
    </row>
    <row r="72" spans="1:20" ht="12.75">
      <c r="A72" s="348" t="s">
        <v>884</v>
      </c>
      <c r="B72" s="349" t="s">
        <v>440</v>
      </c>
      <c r="C72" s="384" t="s">
        <v>887</v>
      </c>
      <c r="D72" s="76">
        <v>52.2</v>
      </c>
      <c r="E72" s="299" t="s">
        <v>442</v>
      </c>
      <c r="F72" s="245">
        <f t="shared" si="0"/>
        <v>1200</v>
      </c>
      <c r="G72" s="279">
        <f t="shared" si="1"/>
        <v>4.3500000000000004E-2</v>
      </c>
      <c r="L72" s="735"/>
      <c r="M72" s="555"/>
      <c r="N72" s="555"/>
      <c r="O72" s="332"/>
      <c r="P72" s="13"/>
      <c r="Q72" s="332"/>
      <c r="R72" s="13"/>
      <c r="S72" s="332"/>
      <c r="T72" s="13"/>
    </row>
    <row r="73" spans="1:20" ht="12.75">
      <c r="A73" s="348" t="s">
        <v>884</v>
      </c>
      <c r="B73" s="349" t="s">
        <v>440</v>
      </c>
      <c r="C73" s="384" t="s">
        <v>888</v>
      </c>
      <c r="D73" s="76">
        <v>52.2</v>
      </c>
      <c r="E73" s="299" t="s">
        <v>442</v>
      </c>
      <c r="F73" s="245">
        <f t="shared" si="0"/>
        <v>1200</v>
      </c>
      <c r="G73" s="279">
        <f t="shared" si="1"/>
        <v>4.3500000000000004E-2</v>
      </c>
      <c r="L73" s="735"/>
      <c r="M73" s="555"/>
      <c r="N73" s="555"/>
      <c r="O73" s="555"/>
      <c r="P73" s="555"/>
      <c r="Q73" s="555"/>
      <c r="R73" s="333"/>
      <c r="S73" s="334"/>
      <c r="T73" s="333"/>
    </row>
    <row r="74" spans="1:20" ht="12.75">
      <c r="A74" s="348" t="s">
        <v>884</v>
      </c>
      <c r="B74" s="349" t="s">
        <v>440</v>
      </c>
      <c r="C74" s="384" t="s">
        <v>889</v>
      </c>
      <c r="D74" s="76">
        <v>52.2</v>
      </c>
      <c r="E74" s="299" t="s">
        <v>442</v>
      </c>
      <c r="F74" s="245">
        <f t="shared" si="0"/>
        <v>1200</v>
      </c>
      <c r="G74" s="279">
        <f t="shared" si="1"/>
        <v>4.3500000000000004E-2</v>
      </c>
    </row>
    <row r="75" spans="1:20" ht="12.75">
      <c r="A75" s="348" t="s">
        <v>884</v>
      </c>
      <c r="B75" s="349" t="s">
        <v>440</v>
      </c>
      <c r="C75" s="384" t="s">
        <v>890</v>
      </c>
      <c r="D75" s="76">
        <v>52.2</v>
      </c>
      <c r="E75" s="299" t="s">
        <v>442</v>
      </c>
      <c r="F75" s="245">
        <f t="shared" si="0"/>
        <v>1200</v>
      </c>
      <c r="G75" s="279">
        <f t="shared" si="1"/>
        <v>4.3500000000000004E-2</v>
      </c>
    </row>
    <row r="76" spans="1:20" ht="12.75">
      <c r="A76" s="348" t="s">
        <v>884</v>
      </c>
      <c r="B76" s="349" t="s">
        <v>440</v>
      </c>
      <c r="C76" s="384" t="s">
        <v>891</v>
      </c>
      <c r="D76" s="76">
        <v>66.36</v>
      </c>
      <c r="E76" s="299" t="s">
        <v>442</v>
      </c>
      <c r="F76" s="245">
        <f t="shared" si="0"/>
        <v>1200</v>
      </c>
      <c r="G76" s="279">
        <f t="shared" si="1"/>
        <v>5.5300000000000002E-2</v>
      </c>
    </row>
    <row r="77" spans="1:20" ht="25.5">
      <c r="A77" s="348" t="s">
        <v>884</v>
      </c>
      <c r="B77" s="349" t="s">
        <v>440</v>
      </c>
      <c r="C77" s="384" t="s">
        <v>892</v>
      </c>
      <c r="D77" s="76">
        <v>19.8</v>
      </c>
      <c r="E77" s="299" t="s">
        <v>557</v>
      </c>
      <c r="F77" s="245">
        <f t="shared" si="0"/>
        <v>2500</v>
      </c>
      <c r="G77" s="279">
        <f t="shared" si="1"/>
        <v>7.92E-3</v>
      </c>
    </row>
    <row r="78" spans="1:20" ht="25.5">
      <c r="A78" s="348" t="s">
        <v>884</v>
      </c>
      <c r="B78" s="349" t="s">
        <v>440</v>
      </c>
      <c r="C78" s="384" t="s">
        <v>893</v>
      </c>
      <c r="D78" s="76">
        <v>20</v>
      </c>
      <c r="E78" s="299" t="s">
        <v>557</v>
      </c>
      <c r="F78" s="245">
        <f t="shared" si="0"/>
        <v>2500</v>
      </c>
      <c r="G78" s="279">
        <f t="shared" si="1"/>
        <v>8.0000000000000002E-3</v>
      </c>
    </row>
    <row r="79" spans="1:20" ht="12.75">
      <c r="A79" s="348" t="s">
        <v>884</v>
      </c>
      <c r="B79" s="349" t="s">
        <v>440</v>
      </c>
      <c r="C79" s="384" t="s">
        <v>894</v>
      </c>
      <c r="D79" s="76">
        <v>66.75</v>
      </c>
      <c r="E79" s="299" t="s">
        <v>442</v>
      </c>
      <c r="F79" s="245">
        <f t="shared" si="0"/>
        <v>1200</v>
      </c>
      <c r="G79" s="279">
        <f t="shared" si="1"/>
        <v>5.5625000000000001E-2</v>
      </c>
    </row>
    <row r="80" spans="1:20" ht="12.75">
      <c r="A80" s="348" t="s">
        <v>884</v>
      </c>
      <c r="B80" s="349" t="s">
        <v>440</v>
      </c>
      <c r="C80" s="384" t="s">
        <v>895</v>
      </c>
      <c r="D80" s="76">
        <v>85.71</v>
      </c>
      <c r="E80" s="299" t="s">
        <v>442</v>
      </c>
      <c r="F80" s="245">
        <f t="shared" si="0"/>
        <v>1200</v>
      </c>
      <c r="G80" s="279">
        <f t="shared" si="1"/>
        <v>7.1424999999999988E-2</v>
      </c>
    </row>
    <row r="81" spans="1:7" ht="25.5">
      <c r="A81" s="348" t="s">
        <v>884</v>
      </c>
      <c r="B81" s="349" t="s">
        <v>440</v>
      </c>
      <c r="C81" s="384" t="s">
        <v>896</v>
      </c>
      <c r="D81" s="76">
        <v>19.420000000000002</v>
      </c>
      <c r="E81" s="299" t="s">
        <v>442</v>
      </c>
      <c r="F81" s="245">
        <f t="shared" si="0"/>
        <v>1200</v>
      </c>
      <c r="G81" s="279">
        <f t="shared" si="1"/>
        <v>1.6183333333333334E-2</v>
      </c>
    </row>
    <row r="82" spans="1:7" ht="25.5">
      <c r="A82" s="348" t="s">
        <v>884</v>
      </c>
      <c r="B82" s="349" t="s">
        <v>440</v>
      </c>
      <c r="C82" s="384" t="s">
        <v>897</v>
      </c>
      <c r="D82" s="76">
        <v>62.02</v>
      </c>
      <c r="E82" s="299" t="s">
        <v>442</v>
      </c>
      <c r="F82" s="245">
        <f t="shared" si="0"/>
        <v>1200</v>
      </c>
      <c r="G82" s="279">
        <f t="shared" si="1"/>
        <v>5.1683333333333338E-2</v>
      </c>
    </row>
    <row r="83" spans="1:7" ht="12.75">
      <c r="A83" s="348" t="s">
        <v>884</v>
      </c>
      <c r="B83" s="349" t="s">
        <v>440</v>
      </c>
      <c r="C83" s="384" t="s">
        <v>898</v>
      </c>
      <c r="D83" s="76">
        <v>9.1</v>
      </c>
      <c r="E83" s="299" t="s">
        <v>557</v>
      </c>
      <c r="F83" s="245">
        <f t="shared" si="0"/>
        <v>2500</v>
      </c>
      <c r="G83" s="279">
        <f t="shared" si="1"/>
        <v>3.64E-3</v>
      </c>
    </row>
    <row r="84" spans="1:7" ht="12.75">
      <c r="A84" s="348" t="s">
        <v>884</v>
      </c>
      <c r="B84" s="349" t="s">
        <v>440</v>
      </c>
      <c r="C84" s="384" t="s">
        <v>899</v>
      </c>
      <c r="D84" s="76">
        <v>9.1</v>
      </c>
      <c r="E84" s="299" t="s">
        <v>557</v>
      </c>
      <c r="F84" s="245">
        <f t="shared" si="0"/>
        <v>2500</v>
      </c>
      <c r="G84" s="279">
        <f t="shared" si="1"/>
        <v>3.64E-3</v>
      </c>
    </row>
    <row r="85" spans="1:7" ht="12.75">
      <c r="A85" s="348" t="s">
        <v>884</v>
      </c>
      <c r="B85" s="349" t="s">
        <v>440</v>
      </c>
      <c r="C85" s="384" t="s">
        <v>900</v>
      </c>
      <c r="D85" s="76">
        <v>155.02000000000001</v>
      </c>
      <c r="E85" s="299" t="s">
        <v>442</v>
      </c>
      <c r="F85" s="245">
        <f t="shared" si="0"/>
        <v>1200</v>
      </c>
      <c r="G85" s="279">
        <f t="shared" si="1"/>
        <v>0.12918333333333334</v>
      </c>
    </row>
    <row r="86" spans="1:7" ht="25.5">
      <c r="A86" s="348" t="s">
        <v>884</v>
      </c>
      <c r="B86" s="349" t="s">
        <v>440</v>
      </c>
      <c r="C86" s="384" t="s">
        <v>901</v>
      </c>
      <c r="D86" s="76">
        <v>20</v>
      </c>
      <c r="E86" s="299" t="s">
        <v>442</v>
      </c>
      <c r="F86" s="245">
        <f t="shared" si="0"/>
        <v>1200</v>
      </c>
      <c r="G86" s="279">
        <f t="shared" si="1"/>
        <v>1.6666666666666666E-2</v>
      </c>
    </row>
    <row r="87" spans="1:7" ht="12.75">
      <c r="A87" s="348" t="s">
        <v>884</v>
      </c>
      <c r="B87" s="349" t="s">
        <v>440</v>
      </c>
      <c r="C87" s="384" t="s">
        <v>902</v>
      </c>
      <c r="D87" s="76">
        <v>21.4</v>
      </c>
      <c r="E87" s="299" t="s">
        <v>562</v>
      </c>
      <c r="F87" s="245">
        <f t="shared" si="0"/>
        <v>300</v>
      </c>
      <c r="G87" s="279">
        <f t="shared" si="1"/>
        <v>7.1333333333333332E-2</v>
      </c>
    </row>
    <row r="88" spans="1:7" ht="12.75">
      <c r="A88" s="348" t="s">
        <v>884</v>
      </c>
      <c r="B88" s="349" t="s">
        <v>440</v>
      </c>
      <c r="C88" s="384" t="s">
        <v>903</v>
      </c>
      <c r="D88" s="76">
        <v>21.4</v>
      </c>
      <c r="E88" s="299" t="s">
        <v>562</v>
      </c>
      <c r="F88" s="245">
        <f t="shared" si="0"/>
        <v>300</v>
      </c>
      <c r="G88" s="279">
        <f t="shared" si="1"/>
        <v>7.1333333333333332E-2</v>
      </c>
    </row>
    <row r="89" spans="1:7" ht="12.75">
      <c r="A89" s="348" t="s">
        <v>884</v>
      </c>
      <c r="B89" s="349" t="s">
        <v>853</v>
      </c>
      <c r="C89" s="384" t="s">
        <v>904</v>
      </c>
      <c r="D89" s="76">
        <v>52.14</v>
      </c>
      <c r="E89" s="299" t="s">
        <v>442</v>
      </c>
      <c r="F89" s="245">
        <f t="shared" si="0"/>
        <v>1200</v>
      </c>
      <c r="G89" s="279">
        <f t="shared" si="1"/>
        <v>4.3450000000000003E-2</v>
      </c>
    </row>
    <row r="90" spans="1:7" ht="12.75">
      <c r="A90" s="348" t="s">
        <v>884</v>
      </c>
      <c r="B90" s="349" t="s">
        <v>853</v>
      </c>
      <c r="C90" s="384" t="s">
        <v>905</v>
      </c>
      <c r="D90" s="76">
        <v>52.1</v>
      </c>
      <c r="E90" s="299" t="s">
        <v>442</v>
      </c>
      <c r="F90" s="245">
        <f t="shared" si="0"/>
        <v>1200</v>
      </c>
      <c r="G90" s="279">
        <f t="shared" si="1"/>
        <v>4.3416666666666666E-2</v>
      </c>
    </row>
    <row r="91" spans="1:7" ht="12.75">
      <c r="A91" s="348" t="s">
        <v>884</v>
      </c>
      <c r="B91" s="349" t="s">
        <v>853</v>
      </c>
      <c r="C91" s="384" t="s">
        <v>906</v>
      </c>
      <c r="D91" s="76">
        <v>52.69</v>
      </c>
      <c r="E91" s="299" t="s">
        <v>442</v>
      </c>
      <c r="F91" s="245">
        <f t="shared" si="0"/>
        <v>1200</v>
      </c>
      <c r="G91" s="279">
        <f t="shared" si="1"/>
        <v>4.3908333333333334E-2</v>
      </c>
    </row>
    <row r="92" spans="1:7" ht="12.75">
      <c r="A92" s="348" t="s">
        <v>884</v>
      </c>
      <c r="B92" s="349" t="s">
        <v>853</v>
      </c>
      <c r="C92" s="384" t="s">
        <v>907</v>
      </c>
      <c r="D92" s="76">
        <v>52.46</v>
      </c>
      <c r="E92" s="299" t="s">
        <v>442</v>
      </c>
      <c r="F92" s="245">
        <f t="shared" si="0"/>
        <v>1200</v>
      </c>
      <c r="G92" s="279">
        <f t="shared" si="1"/>
        <v>4.3716666666666668E-2</v>
      </c>
    </row>
    <row r="93" spans="1:7" ht="12.75">
      <c r="A93" s="348" t="s">
        <v>884</v>
      </c>
      <c r="B93" s="349" t="s">
        <v>853</v>
      </c>
      <c r="C93" s="384" t="s">
        <v>908</v>
      </c>
      <c r="D93" s="76">
        <v>51.17</v>
      </c>
      <c r="E93" s="299" t="s">
        <v>442</v>
      </c>
      <c r="F93" s="245">
        <f t="shared" si="0"/>
        <v>1200</v>
      </c>
      <c r="G93" s="279">
        <f t="shared" si="1"/>
        <v>4.2641666666666668E-2</v>
      </c>
    </row>
    <row r="94" spans="1:7" ht="12.75">
      <c r="A94" s="348" t="s">
        <v>884</v>
      </c>
      <c r="B94" s="349" t="s">
        <v>853</v>
      </c>
      <c r="C94" s="384" t="s">
        <v>909</v>
      </c>
      <c r="D94" s="76">
        <v>51.44</v>
      </c>
      <c r="E94" s="299" t="s">
        <v>442</v>
      </c>
      <c r="F94" s="245">
        <f t="shared" si="0"/>
        <v>1200</v>
      </c>
      <c r="G94" s="279">
        <f t="shared" si="1"/>
        <v>4.2866666666666664E-2</v>
      </c>
    </row>
    <row r="95" spans="1:7" ht="12.75">
      <c r="A95" s="348" t="s">
        <v>884</v>
      </c>
      <c r="B95" s="349" t="s">
        <v>853</v>
      </c>
      <c r="C95" s="384" t="s">
        <v>910</v>
      </c>
      <c r="D95" s="76">
        <v>66.38</v>
      </c>
      <c r="E95" s="299" t="s">
        <v>442</v>
      </c>
      <c r="F95" s="245">
        <f t="shared" si="0"/>
        <v>1200</v>
      </c>
      <c r="G95" s="279">
        <f t="shared" si="1"/>
        <v>5.531666666666666E-2</v>
      </c>
    </row>
    <row r="96" spans="1:7" ht="12.75">
      <c r="A96" s="348" t="s">
        <v>884</v>
      </c>
      <c r="B96" s="349" t="s">
        <v>853</v>
      </c>
      <c r="C96" s="384" t="s">
        <v>567</v>
      </c>
      <c r="D96" s="76">
        <v>5.4</v>
      </c>
      <c r="E96" s="299" t="s">
        <v>557</v>
      </c>
      <c r="F96" s="245">
        <f t="shared" si="0"/>
        <v>2500</v>
      </c>
      <c r="G96" s="279">
        <f t="shared" si="1"/>
        <v>2.16E-3</v>
      </c>
    </row>
    <row r="97" spans="1:7" ht="12.75">
      <c r="A97" s="348" t="s">
        <v>884</v>
      </c>
      <c r="B97" s="349" t="s">
        <v>853</v>
      </c>
      <c r="C97" s="384" t="s">
        <v>911</v>
      </c>
      <c r="D97" s="76">
        <v>19.399999999999999</v>
      </c>
      <c r="E97" s="299" t="s">
        <v>442</v>
      </c>
      <c r="F97" s="245">
        <f t="shared" si="0"/>
        <v>1200</v>
      </c>
      <c r="G97" s="279">
        <f t="shared" si="1"/>
        <v>1.6166666666666666E-2</v>
      </c>
    </row>
    <row r="98" spans="1:7" ht="12.75">
      <c r="A98" s="348" t="s">
        <v>884</v>
      </c>
      <c r="B98" s="349" t="s">
        <v>853</v>
      </c>
      <c r="C98" s="384" t="s">
        <v>912</v>
      </c>
      <c r="D98" s="76">
        <v>20</v>
      </c>
      <c r="E98" s="299" t="s">
        <v>557</v>
      </c>
      <c r="F98" s="245">
        <f t="shared" si="0"/>
        <v>2500</v>
      </c>
      <c r="G98" s="279">
        <f t="shared" si="1"/>
        <v>8.0000000000000002E-3</v>
      </c>
    </row>
    <row r="99" spans="1:7" ht="12.75">
      <c r="A99" s="348" t="s">
        <v>884</v>
      </c>
      <c r="B99" s="349" t="s">
        <v>853</v>
      </c>
      <c r="C99" s="384" t="s">
        <v>913</v>
      </c>
      <c r="D99" s="76">
        <v>90.26</v>
      </c>
      <c r="E99" s="299" t="s">
        <v>442</v>
      </c>
      <c r="F99" s="245">
        <f t="shared" si="0"/>
        <v>1200</v>
      </c>
      <c r="G99" s="279">
        <f t="shared" si="1"/>
        <v>7.5216666666666668E-2</v>
      </c>
    </row>
    <row r="100" spans="1:7" ht="12.75">
      <c r="A100" s="348" t="s">
        <v>884</v>
      </c>
      <c r="B100" s="349" t="s">
        <v>853</v>
      </c>
      <c r="C100" s="384" t="s">
        <v>914</v>
      </c>
      <c r="D100" s="76">
        <v>66.37</v>
      </c>
      <c r="E100" s="299" t="s">
        <v>557</v>
      </c>
      <c r="F100" s="245">
        <f t="shared" si="0"/>
        <v>2500</v>
      </c>
      <c r="G100" s="279">
        <f t="shared" si="1"/>
        <v>2.6548000000000002E-2</v>
      </c>
    </row>
    <row r="101" spans="1:7" ht="12.75">
      <c r="A101" s="348" t="s">
        <v>884</v>
      </c>
      <c r="B101" s="349" t="s">
        <v>853</v>
      </c>
      <c r="C101" s="384" t="s">
        <v>915</v>
      </c>
      <c r="D101" s="76">
        <v>106.71</v>
      </c>
      <c r="E101" s="299" t="s">
        <v>442</v>
      </c>
      <c r="F101" s="245">
        <f t="shared" si="0"/>
        <v>1200</v>
      </c>
      <c r="G101" s="279">
        <f t="shared" si="1"/>
        <v>8.892499999999999E-2</v>
      </c>
    </row>
    <row r="102" spans="1:7" ht="12.75">
      <c r="A102" s="348" t="s">
        <v>884</v>
      </c>
      <c r="B102" s="349" t="s">
        <v>853</v>
      </c>
      <c r="C102" s="384" t="s">
        <v>916</v>
      </c>
      <c r="D102" s="76">
        <v>108.36</v>
      </c>
      <c r="E102" s="299" t="s">
        <v>442</v>
      </c>
      <c r="F102" s="245">
        <f t="shared" si="0"/>
        <v>1200</v>
      </c>
      <c r="G102" s="279">
        <f t="shared" si="1"/>
        <v>9.0300000000000005E-2</v>
      </c>
    </row>
    <row r="103" spans="1:7" ht="25.5">
      <c r="A103" s="348" t="s">
        <v>884</v>
      </c>
      <c r="B103" s="349" t="s">
        <v>853</v>
      </c>
      <c r="C103" s="384" t="s">
        <v>917</v>
      </c>
      <c r="D103" s="76">
        <v>13.87</v>
      </c>
      <c r="E103" s="299" t="s">
        <v>557</v>
      </c>
      <c r="F103" s="245">
        <f t="shared" si="0"/>
        <v>2500</v>
      </c>
      <c r="G103" s="279">
        <f t="shared" si="1"/>
        <v>5.548E-3</v>
      </c>
    </row>
    <row r="104" spans="1:7" ht="25.5">
      <c r="A104" s="348" t="s">
        <v>884</v>
      </c>
      <c r="B104" s="349" t="s">
        <v>853</v>
      </c>
      <c r="C104" s="384" t="s">
        <v>918</v>
      </c>
      <c r="D104" s="76">
        <v>28.01</v>
      </c>
      <c r="E104" s="299" t="s">
        <v>442</v>
      </c>
      <c r="F104" s="245">
        <f t="shared" si="0"/>
        <v>1200</v>
      </c>
      <c r="G104" s="279">
        <f t="shared" si="1"/>
        <v>2.3341666666666667E-2</v>
      </c>
    </row>
    <row r="105" spans="1:7" ht="12.75">
      <c r="A105" s="348" t="s">
        <v>884</v>
      </c>
      <c r="B105" s="349" t="s">
        <v>853</v>
      </c>
      <c r="C105" s="384" t="s">
        <v>902</v>
      </c>
      <c r="D105" s="76">
        <v>21.4</v>
      </c>
      <c r="E105" s="299" t="s">
        <v>562</v>
      </c>
      <c r="F105" s="245">
        <f t="shared" si="0"/>
        <v>300</v>
      </c>
      <c r="G105" s="279">
        <f t="shared" si="1"/>
        <v>7.1333333333333332E-2</v>
      </c>
    </row>
    <row r="106" spans="1:7" ht="12.75">
      <c r="A106" s="348" t="s">
        <v>884</v>
      </c>
      <c r="B106" s="349" t="s">
        <v>853</v>
      </c>
      <c r="C106" s="384" t="s">
        <v>903</v>
      </c>
      <c r="D106" s="76">
        <v>21.4</v>
      </c>
      <c r="E106" s="299" t="s">
        <v>562</v>
      </c>
      <c r="F106" s="245">
        <f t="shared" si="0"/>
        <v>300</v>
      </c>
      <c r="G106" s="279">
        <f t="shared" si="1"/>
        <v>7.1333333333333332E-2</v>
      </c>
    </row>
    <row r="107" spans="1:7" ht="12.75">
      <c r="A107" s="348" t="s">
        <v>919</v>
      </c>
      <c r="B107" s="349" t="s">
        <v>440</v>
      </c>
      <c r="C107" s="384" t="s">
        <v>920</v>
      </c>
      <c r="D107" s="76">
        <v>52.2</v>
      </c>
      <c r="E107" s="299" t="s">
        <v>442</v>
      </c>
      <c r="F107" s="245">
        <f t="shared" si="0"/>
        <v>1200</v>
      </c>
      <c r="G107" s="279">
        <f t="shared" si="1"/>
        <v>4.3500000000000004E-2</v>
      </c>
    </row>
    <row r="108" spans="1:7" ht="12.75">
      <c r="A108" s="348" t="s">
        <v>919</v>
      </c>
      <c r="B108" s="349" t="s">
        <v>440</v>
      </c>
      <c r="C108" s="384" t="s">
        <v>921</v>
      </c>
      <c r="D108" s="76">
        <v>52.2</v>
      </c>
      <c r="E108" s="299" t="s">
        <v>442</v>
      </c>
      <c r="F108" s="245">
        <f t="shared" si="0"/>
        <v>1200</v>
      </c>
      <c r="G108" s="279">
        <f t="shared" si="1"/>
        <v>4.3500000000000004E-2</v>
      </c>
    </row>
    <row r="109" spans="1:7" ht="12.75">
      <c r="A109" s="348" t="s">
        <v>919</v>
      </c>
      <c r="B109" s="349" t="s">
        <v>440</v>
      </c>
      <c r="C109" s="384" t="s">
        <v>922</v>
      </c>
      <c r="D109" s="76">
        <v>52.2</v>
      </c>
      <c r="E109" s="299" t="s">
        <v>442</v>
      </c>
      <c r="F109" s="245">
        <f t="shared" si="0"/>
        <v>1200</v>
      </c>
      <c r="G109" s="279">
        <f t="shared" si="1"/>
        <v>4.3500000000000004E-2</v>
      </c>
    </row>
    <row r="110" spans="1:7" ht="12.75">
      <c r="A110" s="348" t="s">
        <v>919</v>
      </c>
      <c r="B110" s="349" t="s">
        <v>440</v>
      </c>
      <c r="C110" s="384" t="s">
        <v>923</v>
      </c>
      <c r="D110" s="76">
        <v>52.2</v>
      </c>
      <c r="E110" s="299" t="s">
        <v>557</v>
      </c>
      <c r="F110" s="245">
        <f t="shared" si="0"/>
        <v>2500</v>
      </c>
      <c r="G110" s="279">
        <f t="shared" si="1"/>
        <v>2.0880000000000003E-2</v>
      </c>
    </row>
    <row r="111" spans="1:7" ht="12.75">
      <c r="A111" s="348" t="s">
        <v>919</v>
      </c>
      <c r="B111" s="349" t="s">
        <v>440</v>
      </c>
      <c r="C111" s="384" t="s">
        <v>924</v>
      </c>
      <c r="D111" s="76">
        <v>52.2</v>
      </c>
      <c r="E111" s="299" t="s">
        <v>557</v>
      </c>
      <c r="F111" s="245">
        <f t="shared" si="0"/>
        <v>2500</v>
      </c>
      <c r="G111" s="279">
        <f t="shared" si="1"/>
        <v>2.0880000000000003E-2</v>
      </c>
    </row>
    <row r="112" spans="1:7" ht="12.75">
      <c r="A112" s="348" t="s">
        <v>919</v>
      </c>
      <c r="B112" s="349" t="s">
        <v>440</v>
      </c>
      <c r="C112" s="384" t="s">
        <v>925</v>
      </c>
      <c r="D112" s="76">
        <v>52.2</v>
      </c>
      <c r="E112" s="299" t="s">
        <v>442</v>
      </c>
      <c r="F112" s="245">
        <f t="shared" si="0"/>
        <v>1200</v>
      </c>
      <c r="G112" s="279">
        <f t="shared" si="1"/>
        <v>4.3500000000000004E-2</v>
      </c>
    </row>
    <row r="113" spans="1:7" ht="12.75">
      <c r="A113" s="348" t="s">
        <v>919</v>
      </c>
      <c r="B113" s="349" t="s">
        <v>440</v>
      </c>
      <c r="C113" s="384" t="s">
        <v>926</v>
      </c>
      <c r="D113" s="76">
        <v>18.91</v>
      </c>
      <c r="E113" s="299" t="s">
        <v>442</v>
      </c>
      <c r="F113" s="245">
        <f t="shared" si="0"/>
        <v>1200</v>
      </c>
      <c r="G113" s="279">
        <f t="shared" si="1"/>
        <v>1.5758333333333333E-2</v>
      </c>
    </row>
    <row r="114" spans="1:7" ht="12.75">
      <c r="A114" s="348" t="s">
        <v>919</v>
      </c>
      <c r="B114" s="349" t="s">
        <v>440</v>
      </c>
      <c r="C114" s="384" t="s">
        <v>927</v>
      </c>
      <c r="D114" s="76">
        <v>19.82</v>
      </c>
      <c r="E114" s="299" t="s">
        <v>557</v>
      </c>
      <c r="F114" s="245">
        <f t="shared" si="0"/>
        <v>2500</v>
      </c>
      <c r="G114" s="279">
        <f t="shared" si="1"/>
        <v>7.9279999999999993E-3</v>
      </c>
    </row>
    <row r="115" spans="1:7" ht="12.75">
      <c r="A115" s="348" t="s">
        <v>919</v>
      </c>
      <c r="B115" s="349" t="s">
        <v>440</v>
      </c>
      <c r="C115" s="384" t="s">
        <v>928</v>
      </c>
      <c r="D115" s="76">
        <v>65.88</v>
      </c>
      <c r="E115" s="299" t="s">
        <v>442</v>
      </c>
      <c r="F115" s="245">
        <f t="shared" si="0"/>
        <v>1200</v>
      </c>
      <c r="G115" s="279">
        <f t="shared" si="1"/>
        <v>5.4899999999999997E-2</v>
      </c>
    </row>
    <row r="116" spans="1:7" ht="12.75">
      <c r="A116" s="348" t="s">
        <v>919</v>
      </c>
      <c r="B116" s="349" t="s">
        <v>440</v>
      </c>
      <c r="C116" s="384" t="s">
        <v>929</v>
      </c>
      <c r="D116" s="76">
        <v>65.430000000000007</v>
      </c>
      <c r="E116" s="299" t="s">
        <v>442</v>
      </c>
      <c r="F116" s="245">
        <f t="shared" si="0"/>
        <v>1200</v>
      </c>
      <c r="G116" s="279">
        <f t="shared" si="1"/>
        <v>5.4525000000000004E-2</v>
      </c>
    </row>
    <row r="117" spans="1:7" ht="12.75">
      <c r="A117" s="348" t="s">
        <v>919</v>
      </c>
      <c r="B117" s="349" t="s">
        <v>440</v>
      </c>
      <c r="C117" s="384" t="s">
        <v>930</v>
      </c>
      <c r="D117" s="76">
        <v>66.040000000000006</v>
      </c>
      <c r="E117" s="299" t="s">
        <v>442</v>
      </c>
      <c r="F117" s="245">
        <f t="shared" si="0"/>
        <v>1200</v>
      </c>
      <c r="G117" s="279">
        <f t="shared" si="1"/>
        <v>5.5033333333333337E-2</v>
      </c>
    </row>
    <row r="118" spans="1:7" ht="12.75">
      <c r="A118" s="348" t="s">
        <v>919</v>
      </c>
      <c r="B118" s="349" t="s">
        <v>440</v>
      </c>
      <c r="C118" s="384" t="s">
        <v>931</v>
      </c>
      <c r="D118" s="76">
        <v>66.05</v>
      </c>
      <c r="E118" s="299" t="s">
        <v>442</v>
      </c>
      <c r="F118" s="245">
        <f t="shared" si="0"/>
        <v>1200</v>
      </c>
      <c r="G118" s="279">
        <f t="shared" si="1"/>
        <v>5.5041666666666662E-2</v>
      </c>
    </row>
    <row r="119" spans="1:7" ht="12.75">
      <c r="A119" s="348" t="s">
        <v>919</v>
      </c>
      <c r="B119" s="349" t="s">
        <v>440</v>
      </c>
      <c r="C119" s="384" t="s">
        <v>932</v>
      </c>
      <c r="D119" s="76">
        <v>39.51</v>
      </c>
      <c r="E119" s="299" t="s">
        <v>442</v>
      </c>
      <c r="F119" s="245">
        <f t="shared" si="0"/>
        <v>1200</v>
      </c>
      <c r="G119" s="279">
        <f t="shared" si="1"/>
        <v>3.2924999999999996E-2</v>
      </c>
    </row>
    <row r="120" spans="1:7" ht="12.75">
      <c r="A120" s="348" t="s">
        <v>919</v>
      </c>
      <c r="B120" s="349" t="s">
        <v>440</v>
      </c>
      <c r="C120" s="384" t="s">
        <v>933</v>
      </c>
      <c r="D120" s="76">
        <v>18.91</v>
      </c>
      <c r="E120" s="299" t="s">
        <v>442</v>
      </c>
      <c r="F120" s="245">
        <f t="shared" si="0"/>
        <v>1200</v>
      </c>
      <c r="G120" s="279">
        <f t="shared" si="1"/>
        <v>1.5758333333333333E-2</v>
      </c>
    </row>
    <row r="121" spans="1:7" ht="12.75">
      <c r="A121" s="348" t="s">
        <v>919</v>
      </c>
      <c r="B121" s="349" t="s">
        <v>440</v>
      </c>
      <c r="C121" s="384" t="s">
        <v>934</v>
      </c>
      <c r="D121" s="76">
        <v>65.739999999999995</v>
      </c>
      <c r="E121" s="299" t="s">
        <v>442</v>
      </c>
      <c r="F121" s="245">
        <f t="shared" si="0"/>
        <v>1200</v>
      </c>
      <c r="G121" s="279">
        <f t="shared" si="1"/>
        <v>5.478333333333333E-2</v>
      </c>
    </row>
    <row r="122" spans="1:7" ht="12.75">
      <c r="A122" s="348" t="s">
        <v>919</v>
      </c>
      <c r="B122" s="349" t="s">
        <v>440</v>
      </c>
      <c r="C122" s="384" t="s">
        <v>935</v>
      </c>
      <c r="D122" s="76">
        <v>66.23</v>
      </c>
      <c r="E122" s="299" t="s">
        <v>442</v>
      </c>
      <c r="F122" s="245">
        <f t="shared" si="0"/>
        <v>1200</v>
      </c>
      <c r="G122" s="279">
        <f t="shared" si="1"/>
        <v>5.5191666666666667E-2</v>
      </c>
    </row>
    <row r="123" spans="1:7" ht="12.75">
      <c r="A123" s="348" t="s">
        <v>919</v>
      </c>
      <c r="B123" s="349" t="s">
        <v>440</v>
      </c>
      <c r="C123" s="384" t="s">
        <v>936</v>
      </c>
      <c r="D123" s="76">
        <v>19.87</v>
      </c>
      <c r="E123" s="299" t="s">
        <v>557</v>
      </c>
      <c r="F123" s="245">
        <f t="shared" si="0"/>
        <v>2500</v>
      </c>
      <c r="G123" s="279">
        <f t="shared" si="1"/>
        <v>7.9480000000000002E-3</v>
      </c>
    </row>
    <row r="124" spans="1:7" ht="12.75">
      <c r="A124" s="348" t="s">
        <v>919</v>
      </c>
      <c r="B124" s="349" t="s">
        <v>440</v>
      </c>
      <c r="C124" s="384" t="s">
        <v>902</v>
      </c>
      <c r="D124" s="76">
        <v>21.4</v>
      </c>
      <c r="E124" s="299" t="s">
        <v>562</v>
      </c>
      <c r="F124" s="245">
        <f t="shared" si="0"/>
        <v>300</v>
      </c>
      <c r="G124" s="279">
        <f t="shared" si="1"/>
        <v>7.1333333333333332E-2</v>
      </c>
    </row>
    <row r="125" spans="1:7" ht="12.75">
      <c r="A125" s="348" t="s">
        <v>919</v>
      </c>
      <c r="B125" s="349" t="s">
        <v>440</v>
      </c>
      <c r="C125" s="384" t="s">
        <v>903</v>
      </c>
      <c r="D125" s="76">
        <v>21.4</v>
      </c>
      <c r="E125" s="299" t="s">
        <v>562</v>
      </c>
      <c r="F125" s="245">
        <f t="shared" si="0"/>
        <v>300</v>
      </c>
      <c r="G125" s="279">
        <f t="shared" si="1"/>
        <v>7.1333333333333332E-2</v>
      </c>
    </row>
    <row r="126" spans="1:7" ht="12.75">
      <c r="A126" s="348" t="s">
        <v>919</v>
      </c>
      <c r="B126" s="349" t="s">
        <v>853</v>
      </c>
      <c r="C126" s="384" t="s">
        <v>937</v>
      </c>
      <c r="D126" s="76">
        <v>51.9</v>
      </c>
      <c r="E126" s="299" t="s">
        <v>442</v>
      </c>
      <c r="F126" s="245">
        <f t="shared" si="0"/>
        <v>1200</v>
      </c>
      <c r="G126" s="279">
        <f t="shared" si="1"/>
        <v>4.3249999999999997E-2</v>
      </c>
    </row>
    <row r="127" spans="1:7" ht="12.75">
      <c r="A127" s="348" t="s">
        <v>919</v>
      </c>
      <c r="B127" s="349" t="s">
        <v>853</v>
      </c>
      <c r="C127" s="384" t="s">
        <v>938</v>
      </c>
      <c r="D127" s="76">
        <v>51.2</v>
      </c>
      <c r="E127" s="299" t="s">
        <v>442</v>
      </c>
      <c r="F127" s="245">
        <f t="shared" si="0"/>
        <v>1200</v>
      </c>
      <c r="G127" s="279">
        <f t="shared" si="1"/>
        <v>4.2666666666666672E-2</v>
      </c>
    </row>
    <row r="128" spans="1:7" ht="12.75">
      <c r="A128" s="348" t="s">
        <v>919</v>
      </c>
      <c r="B128" s="349" t="s">
        <v>853</v>
      </c>
      <c r="C128" s="384" t="s">
        <v>939</v>
      </c>
      <c r="D128" s="76">
        <v>51.3</v>
      </c>
      <c r="E128" s="299" t="s">
        <v>442</v>
      </c>
      <c r="F128" s="245">
        <f t="shared" si="0"/>
        <v>1200</v>
      </c>
      <c r="G128" s="279">
        <f t="shared" si="1"/>
        <v>4.2749999999999996E-2</v>
      </c>
    </row>
    <row r="129" spans="1:7" ht="12.75">
      <c r="A129" s="348" t="s">
        <v>919</v>
      </c>
      <c r="B129" s="349" t="s">
        <v>853</v>
      </c>
      <c r="C129" s="384" t="s">
        <v>940</v>
      </c>
      <c r="D129" s="76">
        <v>52.2</v>
      </c>
      <c r="E129" s="299" t="s">
        <v>442</v>
      </c>
      <c r="F129" s="245">
        <f t="shared" si="0"/>
        <v>1200</v>
      </c>
      <c r="G129" s="279">
        <f t="shared" si="1"/>
        <v>4.3500000000000004E-2</v>
      </c>
    </row>
    <row r="130" spans="1:7" ht="12.75">
      <c r="A130" s="348" t="s">
        <v>919</v>
      </c>
      <c r="B130" s="349" t="s">
        <v>853</v>
      </c>
      <c r="C130" s="384" t="s">
        <v>941</v>
      </c>
      <c r="D130" s="76">
        <v>50.3</v>
      </c>
      <c r="E130" s="299" t="s">
        <v>442</v>
      </c>
      <c r="F130" s="245">
        <f t="shared" si="0"/>
        <v>1200</v>
      </c>
      <c r="G130" s="279">
        <f t="shared" si="1"/>
        <v>4.1916666666666665E-2</v>
      </c>
    </row>
    <row r="131" spans="1:7" ht="12.75">
      <c r="A131" s="348" t="s">
        <v>919</v>
      </c>
      <c r="B131" s="349" t="s">
        <v>853</v>
      </c>
      <c r="C131" s="384" t="s">
        <v>942</v>
      </c>
      <c r="D131" s="76">
        <v>51.4</v>
      </c>
      <c r="E131" s="299" t="s">
        <v>442</v>
      </c>
      <c r="F131" s="245">
        <f t="shared" si="0"/>
        <v>1200</v>
      </c>
      <c r="G131" s="279">
        <f t="shared" si="1"/>
        <v>4.2833333333333334E-2</v>
      </c>
    </row>
    <row r="132" spans="1:7" ht="12.75">
      <c r="A132" s="348" t="s">
        <v>919</v>
      </c>
      <c r="B132" s="349" t="s">
        <v>853</v>
      </c>
      <c r="C132" s="384" t="s">
        <v>567</v>
      </c>
      <c r="D132" s="76">
        <v>5.4</v>
      </c>
      <c r="E132" s="299" t="s">
        <v>557</v>
      </c>
      <c r="F132" s="245">
        <f t="shared" si="0"/>
        <v>2500</v>
      </c>
      <c r="G132" s="279">
        <f t="shared" si="1"/>
        <v>2.16E-3</v>
      </c>
    </row>
    <row r="133" spans="1:7" ht="12.75">
      <c r="A133" s="348" t="s">
        <v>919</v>
      </c>
      <c r="B133" s="349" t="s">
        <v>853</v>
      </c>
      <c r="C133" s="384" t="s">
        <v>943</v>
      </c>
      <c r="D133" s="76">
        <v>66.040000000000006</v>
      </c>
      <c r="E133" s="299" t="s">
        <v>442</v>
      </c>
      <c r="F133" s="245">
        <f t="shared" si="0"/>
        <v>1200</v>
      </c>
      <c r="G133" s="279">
        <f t="shared" si="1"/>
        <v>5.5033333333333337E-2</v>
      </c>
    </row>
    <row r="134" spans="1:7" ht="12.75">
      <c r="A134" s="348" t="s">
        <v>919</v>
      </c>
      <c r="B134" s="349" t="s">
        <v>853</v>
      </c>
      <c r="C134" s="384" t="s">
        <v>944</v>
      </c>
      <c r="D134" s="76">
        <v>39.07</v>
      </c>
      <c r="E134" s="299" t="s">
        <v>442</v>
      </c>
      <c r="F134" s="245">
        <f t="shared" si="0"/>
        <v>1200</v>
      </c>
      <c r="G134" s="279">
        <f t="shared" si="1"/>
        <v>3.2558333333333335E-2</v>
      </c>
    </row>
    <row r="135" spans="1:7" ht="12.75">
      <c r="A135" s="348" t="s">
        <v>919</v>
      </c>
      <c r="B135" s="349" t="s">
        <v>853</v>
      </c>
      <c r="C135" s="384" t="s">
        <v>945</v>
      </c>
      <c r="D135" s="76">
        <v>65.7</v>
      </c>
      <c r="E135" s="299" t="s">
        <v>442</v>
      </c>
      <c r="F135" s="245">
        <f t="shared" si="0"/>
        <v>1200</v>
      </c>
      <c r="G135" s="279">
        <f t="shared" si="1"/>
        <v>5.475E-2</v>
      </c>
    </row>
    <row r="136" spans="1:7" ht="12.75">
      <c r="A136" s="348" t="s">
        <v>919</v>
      </c>
      <c r="B136" s="349" t="s">
        <v>853</v>
      </c>
      <c r="C136" s="384" t="s">
        <v>946</v>
      </c>
      <c r="D136" s="76">
        <v>65.900000000000006</v>
      </c>
      <c r="E136" s="299" t="s">
        <v>442</v>
      </c>
      <c r="F136" s="245">
        <f t="shared" si="0"/>
        <v>1200</v>
      </c>
      <c r="G136" s="279">
        <f t="shared" si="1"/>
        <v>5.4916666666666669E-2</v>
      </c>
    </row>
    <row r="137" spans="1:7" ht="12.75">
      <c r="A137" s="348" t="s">
        <v>919</v>
      </c>
      <c r="B137" s="349" t="s">
        <v>853</v>
      </c>
      <c r="C137" s="384" t="s">
        <v>947</v>
      </c>
      <c r="D137" s="76">
        <v>66.03</v>
      </c>
      <c r="E137" s="299" t="s">
        <v>442</v>
      </c>
      <c r="F137" s="245">
        <f t="shared" si="0"/>
        <v>1200</v>
      </c>
      <c r="G137" s="279">
        <f t="shared" si="1"/>
        <v>5.5024999999999998E-2</v>
      </c>
    </row>
    <row r="138" spans="1:7" ht="12.75">
      <c r="A138" s="348" t="s">
        <v>919</v>
      </c>
      <c r="B138" s="349" t="s">
        <v>853</v>
      </c>
      <c r="C138" s="384" t="s">
        <v>948</v>
      </c>
      <c r="D138" s="76">
        <v>19.010000000000002</v>
      </c>
      <c r="E138" s="299" t="s">
        <v>442</v>
      </c>
      <c r="F138" s="245">
        <f t="shared" si="0"/>
        <v>1200</v>
      </c>
      <c r="G138" s="279">
        <f t="shared" si="1"/>
        <v>1.5841666666666667E-2</v>
      </c>
    </row>
    <row r="139" spans="1:7" ht="12.75">
      <c r="A139" s="348" t="s">
        <v>919</v>
      </c>
      <c r="B139" s="349" t="s">
        <v>853</v>
      </c>
      <c r="C139" s="384" t="s">
        <v>949</v>
      </c>
      <c r="D139" s="76">
        <v>39.17</v>
      </c>
      <c r="E139" s="299" t="s">
        <v>442</v>
      </c>
      <c r="F139" s="245">
        <f t="shared" si="0"/>
        <v>1200</v>
      </c>
      <c r="G139" s="279">
        <f t="shared" si="1"/>
        <v>3.2641666666666666E-2</v>
      </c>
    </row>
    <row r="140" spans="1:7" ht="12.75">
      <c r="A140" s="348" t="s">
        <v>919</v>
      </c>
      <c r="B140" s="349" t="s">
        <v>853</v>
      </c>
      <c r="C140" s="384" t="s">
        <v>950</v>
      </c>
      <c r="D140" s="76">
        <v>66.03</v>
      </c>
      <c r="E140" s="299" t="s">
        <v>442</v>
      </c>
      <c r="F140" s="245">
        <f t="shared" si="0"/>
        <v>1200</v>
      </c>
      <c r="G140" s="279">
        <f t="shared" si="1"/>
        <v>5.5024999999999998E-2</v>
      </c>
    </row>
    <row r="141" spans="1:7" ht="12.75">
      <c r="A141" s="348" t="s">
        <v>919</v>
      </c>
      <c r="B141" s="349" t="s">
        <v>853</v>
      </c>
      <c r="C141" s="384" t="s">
        <v>951</v>
      </c>
      <c r="D141" s="76">
        <v>66.010000000000005</v>
      </c>
      <c r="E141" s="299" t="s">
        <v>442</v>
      </c>
      <c r="F141" s="245">
        <f t="shared" si="0"/>
        <v>1200</v>
      </c>
      <c r="G141" s="279">
        <f t="shared" si="1"/>
        <v>5.500833333333334E-2</v>
      </c>
    </row>
    <row r="142" spans="1:7" ht="12.75">
      <c r="A142" s="348" t="s">
        <v>919</v>
      </c>
      <c r="B142" s="349" t="s">
        <v>853</v>
      </c>
      <c r="C142" s="384" t="s">
        <v>902</v>
      </c>
      <c r="D142" s="76">
        <v>21.4</v>
      </c>
      <c r="E142" s="299" t="s">
        <v>562</v>
      </c>
      <c r="F142" s="245">
        <f t="shared" si="0"/>
        <v>300</v>
      </c>
      <c r="G142" s="279">
        <f t="shared" si="1"/>
        <v>7.1333333333333332E-2</v>
      </c>
    </row>
    <row r="143" spans="1:7" ht="12.75">
      <c r="A143" s="348" t="s">
        <v>919</v>
      </c>
      <c r="B143" s="349" t="s">
        <v>853</v>
      </c>
      <c r="C143" s="384" t="s">
        <v>903</v>
      </c>
      <c r="D143" s="76">
        <v>21.4</v>
      </c>
      <c r="E143" s="299" t="s">
        <v>562</v>
      </c>
      <c r="F143" s="245">
        <f t="shared" si="0"/>
        <v>300</v>
      </c>
      <c r="G143" s="279">
        <f t="shared" si="1"/>
        <v>7.1333333333333332E-2</v>
      </c>
    </row>
    <row r="144" spans="1:7" ht="25.5">
      <c r="A144" s="348" t="s">
        <v>952</v>
      </c>
      <c r="B144" s="349" t="s">
        <v>440</v>
      </c>
      <c r="C144" s="384" t="s">
        <v>953</v>
      </c>
      <c r="D144" s="76">
        <v>510</v>
      </c>
      <c r="E144" s="299" t="s">
        <v>549</v>
      </c>
      <c r="F144" s="245">
        <f t="shared" si="0"/>
        <v>1500</v>
      </c>
      <c r="G144" s="279">
        <f t="shared" si="1"/>
        <v>0.34</v>
      </c>
    </row>
    <row r="145" spans="1:8" ht="12.75">
      <c r="A145" s="348" t="s">
        <v>952</v>
      </c>
      <c r="B145" s="349" t="s">
        <v>440</v>
      </c>
      <c r="C145" s="384" t="s">
        <v>954</v>
      </c>
      <c r="D145" s="76">
        <v>6.1</v>
      </c>
      <c r="E145" s="299" t="s">
        <v>557</v>
      </c>
      <c r="F145" s="245">
        <f t="shared" si="0"/>
        <v>2500</v>
      </c>
      <c r="G145" s="279">
        <f t="shared" si="1"/>
        <v>2.4399999999999999E-3</v>
      </c>
    </row>
    <row r="146" spans="1:8" ht="12.75">
      <c r="A146" s="348" t="s">
        <v>952</v>
      </c>
      <c r="B146" s="349" t="s">
        <v>440</v>
      </c>
      <c r="C146" s="384" t="s">
        <v>955</v>
      </c>
      <c r="D146" s="76">
        <v>18.2</v>
      </c>
      <c r="E146" s="299" t="s">
        <v>557</v>
      </c>
      <c r="F146" s="245">
        <f t="shared" si="0"/>
        <v>2500</v>
      </c>
      <c r="G146" s="279">
        <f t="shared" si="1"/>
        <v>7.28E-3</v>
      </c>
    </row>
    <row r="147" spans="1:8" ht="12.75">
      <c r="A147" s="348" t="s">
        <v>952</v>
      </c>
      <c r="B147" s="349" t="s">
        <v>440</v>
      </c>
      <c r="C147" s="384" t="s">
        <v>956</v>
      </c>
      <c r="D147" s="76">
        <v>10.8</v>
      </c>
      <c r="E147" s="299" t="s">
        <v>557</v>
      </c>
      <c r="F147" s="245">
        <f t="shared" si="0"/>
        <v>2500</v>
      </c>
      <c r="G147" s="279">
        <f t="shared" si="1"/>
        <v>4.3200000000000001E-3</v>
      </c>
    </row>
    <row r="148" spans="1:8" ht="12.75">
      <c r="A148" s="348" t="s">
        <v>952</v>
      </c>
      <c r="B148" s="349" t="s">
        <v>440</v>
      </c>
      <c r="C148" s="384" t="s">
        <v>957</v>
      </c>
      <c r="D148" s="76">
        <v>24.2</v>
      </c>
      <c r="E148" s="299" t="s">
        <v>557</v>
      </c>
      <c r="F148" s="245">
        <f t="shared" si="0"/>
        <v>2500</v>
      </c>
      <c r="G148" s="279">
        <f t="shared" si="1"/>
        <v>9.6799999999999994E-3</v>
      </c>
    </row>
    <row r="149" spans="1:8" ht="12.75">
      <c r="A149" s="348" t="s">
        <v>952</v>
      </c>
      <c r="B149" s="349" t="s">
        <v>440</v>
      </c>
      <c r="C149" s="384" t="s">
        <v>958</v>
      </c>
      <c r="D149" s="76">
        <v>9.5</v>
      </c>
      <c r="E149" s="299" t="s">
        <v>557</v>
      </c>
      <c r="F149" s="245">
        <f t="shared" si="0"/>
        <v>2500</v>
      </c>
      <c r="G149" s="279">
        <f t="shared" si="1"/>
        <v>3.8E-3</v>
      </c>
    </row>
    <row r="150" spans="1:8" ht="12.75">
      <c r="A150" s="348" t="s">
        <v>952</v>
      </c>
      <c r="B150" s="349" t="s">
        <v>440</v>
      </c>
      <c r="C150" s="384" t="s">
        <v>959</v>
      </c>
      <c r="D150" s="76">
        <v>10.7</v>
      </c>
      <c r="E150" s="299" t="s">
        <v>557</v>
      </c>
      <c r="F150" s="245">
        <f t="shared" si="0"/>
        <v>2500</v>
      </c>
      <c r="G150" s="279">
        <f t="shared" si="1"/>
        <v>4.28E-3</v>
      </c>
    </row>
    <row r="151" spans="1:8" ht="12.75">
      <c r="A151" s="348" t="s">
        <v>952</v>
      </c>
      <c r="B151" s="349" t="s">
        <v>440</v>
      </c>
      <c r="C151" s="384" t="s">
        <v>960</v>
      </c>
      <c r="D151" s="76">
        <v>4.7</v>
      </c>
      <c r="E151" s="299" t="s">
        <v>557</v>
      </c>
      <c r="F151" s="245">
        <f t="shared" si="0"/>
        <v>2500</v>
      </c>
      <c r="G151" s="279">
        <f t="shared" si="1"/>
        <v>1.8800000000000002E-3</v>
      </c>
    </row>
    <row r="152" spans="1:8" ht="25.5">
      <c r="A152" s="348" t="s">
        <v>952</v>
      </c>
      <c r="B152" s="349" t="s">
        <v>440</v>
      </c>
      <c r="C152" s="384" t="s">
        <v>961</v>
      </c>
      <c r="D152" s="76">
        <v>4.7</v>
      </c>
      <c r="E152" s="299" t="s">
        <v>557</v>
      </c>
      <c r="F152" s="245">
        <f t="shared" si="0"/>
        <v>2500</v>
      </c>
      <c r="G152" s="279">
        <f t="shared" si="1"/>
        <v>1.8800000000000002E-3</v>
      </c>
    </row>
    <row r="153" spans="1:8" ht="12.75">
      <c r="A153" s="348" t="s">
        <v>952</v>
      </c>
      <c r="B153" s="349" t="s">
        <v>440</v>
      </c>
      <c r="C153" s="384" t="s">
        <v>567</v>
      </c>
      <c r="D153" s="76">
        <v>18.399999999999999</v>
      </c>
      <c r="E153" s="299" t="s">
        <v>557</v>
      </c>
      <c r="F153" s="245">
        <f t="shared" si="0"/>
        <v>2500</v>
      </c>
      <c r="G153" s="279">
        <f t="shared" si="1"/>
        <v>7.3599999999999994E-3</v>
      </c>
    </row>
    <row r="154" spans="1:8" ht="12.75">
      <c r="A154" s="348" t="s">
        <v>952</v>
      </c>
      <c r="B154" s="349" t="s">
        <v>440</v>
      </c>
      <c r="C154" s="384" t="s">
        <v>962</v>
      </c>
      <c r="D154" s="76">
        <v>26.1</v>
      </c>
      <c r="E154" s="299"/>
      <c r="F154" s="245">
        <f t="shared" si="0"/>
        <v>0</v>
      </c>
      <c r="G154" s="390">
        <v>0</v>
      </c>
      <c r="H154" s="65"/>
    </row>
    <row r="155" spans="1:8" ht="25.5">
      <c r="A155" s="348" t="s">
        <v>952</v>
      </c>
      <c r="B155" s="349" t="s">
        <v>440</v>
      </c>
      <c r="C155" s="384" t="s">
        <v>963</v>
      </c>
      <c r="D155" s="76">
        <v>4.0999999999999996</v>
      </c>
      <c r="E155" s="299"/>
      <c r="F155" s="245">
        <f t="shared" si="0"/>
        <v>0</v>
      </c>
      <c r="G155" s="390">
        <v>0</v>
      </c>
      <c r="H155" s="65"/>
    </row>
    <row r="156" spans="1:8" ht="12.75">
      <c r="A156" s="348" t="s">
        <v>952</v>
      </c>
      <c r="B156" s="349" t="s">
        <v>440</v>
      </c>
      <c r="C156" s="384" t="s">
        <v>964</v>
      </c>
      <c r="D156" s="76">
        <v>4.0999999999999996</v>
      </c>
      <c r="E156" s="299"/>
      <c r="F156" s="245">
        <f t="shared" si="0"/>
        <v>0</v>
      </c>
      <c r="G156" s="390">
        <v>0</v>
      </c>
      <c r="H156" s="65"/>
    </row>
    <row r="157" spans="1:8" ht="25.5">
      <c r="A157" s="348" t="s">
        <v>952</v>
      </c>
      <c r="B157" s="349" t="s">
        <v>440</v>
      </c>
      <c r="C157" s="384" t="s">
        <v>965</v>
      </c>
      <c r="D157" s="76">
        <v>23.2</v>
      </c>
      <c r="E157" s="299" t="s">
        <v>562</v>
      </c>
      <c r="F157" s="245">
        <f t="shared" si="0"/>
        <v>300</v>
      </c>
      <c r="G157" s="279">
        <f t="shared" ref="G157:G197" si="7">D157/F157</f>
        <v>7.7333333333333337E-2</v>
      </c>
    </row>
    <row r="158" spans="1:8" ht="25.5">
      <c r="A158" s="348" t="s">
        <v>952</v>
      </c>
      <c r="B158" s="349" t="s">
        <v>440</v>
      </c>
      <c r="C158" s="384" t="s">
        <v>966</v>
      </c>
      <c r="D158" s="76">
        <v>23.2</v>
      </c>
      <c r="E158" s="299" t="s">
        <v>562</v>
      </c>
      <c r="F158" s="245">
        <f t="shared" si="0"/>
        <v>300</v>
      </c>
      <c r="G158" s="279">
        <f t="shared" si="7"/>
        <v>7.7333333333333337E-2</v>
      </c>
    </row>
    <row r="159" spans="1:8" ht="12.75">
      <c r="A159" s="348" t="s">
        <v>952</v>
      </c>
      <c r="B159" s="349" t="s">
        <v>440</v>
      </c>
      <c r="C159" s="384" t="s">
        <v>967</v>
      </c>
      <c r="D159" s="76">
        <v>58.5</v>
      </c>
      <c r="E159" s="299" t="s">
        <v>562</v>
      </c>
      <c r="F159" s="245">
        <f t="shared" si="0"/>
        <v>300</v>
      </c>
      <c r="G159" s="279">
        <f t="shared" si="7"/>
        <v>0.19500000000000001</v>
      </c>
    </row>
    <row r="160" spans="1:8" ht="12.75">
      <c r="A160" s="348" t="s">
        <v>952</v>
      </c>
      <c r="B160" s="349" t="s">
        <v>440</v>
      </c>
      <c r="C160" s="384" t="s">
        <v>968</v>
      </c>
      <c r="D160" s="76">
        <v>58.5</v>
      </c>
      <c r="E160" s="299" t="s">
        <v>562</v>
      </c>
      <c r="F160" s="245">
        <f t="shared" si="0"/>
        <v>300</v>
      </c>
      <c r="G160" s="279">
        <f t="shared" si="7"/>
        <v>0.19500000000000001</v>
      </c>
    </row>
    <row r="161" spans="1:7" ht="25.5">
      <c r="A161" s="348" t="s">
        <v>648</v>
      </c>
      <c r="B161" s="349" t="s">
        <v>440</v>
      </c>
      <c r="C161" s="384" t="s">
        <v>969</v>
      </c>
      <c r="D161" s="76">
        <v>137.9</v>
      </c>
      <c r="E161" s="299" t="s">
        <v>549</v>
      </c>
      <c r="F161" s="245">
        <f t="shared" si="0"/>
        <v>1500</v>
      </c>
      <c r="G161" s="279">
        <f t="shared" si="7"/>
        <v>9.1933333333333339E-2</v>
      </c>
    </row>
    <row r="162" spans="1:7" ht="25.5">
      <c r="A162" s="348" t="s">
        <v>648</v>
      </c>
      <c r="B162" s="349" t="s">
        <v>440</v>
      </c>
      <c r="C162" s="384" t="s">
        <v>970</v>
      </c>
      <c r="D162" s="76">
        <v>71.5</v>
      </c>
      <c r="E162" s="299" t="s">
        <v>549</v>
      </c>
      <c r="F162" s="245">
        <f t="shared" si="0"/>
        <v>1500</v>
      </c>
      <c r="G162" s="279">
        <f t="shared" si="7"/>
        <v>4.766666666666667E-2</v>
      </c>
    </row>
    <row r="163" spans="1:7" ht="12.75">
      <c r="A163" s="348" t="s">
        <v>648</v>
      </c>
      <c r="B163" s="349" t="s">
        <v>440</v>
      </c>
      <c r="C163" s="384" t="s">
        <v>971</v>
      </c>
      <c r="D163" s="76">
        <v>7.4</v>
      </c>
      <c r="E163" s="299" t="s">
        <v>557</v>
      </c>
      <c r="F163" s="245">
        <f t="shared" si="0"/>
        <v>2500</v>
      </c>
      <c r="G163" s="279">
        <f t="shared" si="7"/>
        <v>2.96E-3</v>
      </c>
    </row>
    <row r="164" spans="1:7" ht="12.75">
      <c r="A164" s="348" t="s">
        <v>648</v>
      </c>
      <c r="B164" s="349" t="s">
        <v>440</v>
      </c>
      <c r="C164" s="384" t="s">
        <v>971</v>
      </c>
      <c r="D164" s="76">
        <v>7.4</v>
      </c>
      <c r="E164" s="299" t="s">
        <v>557</v>
      </c>
      <c r="F164" s="245">
        <f t="shared" si="0"/>
        <v>2500</v>
      </c>
      <c r="G164" s="279">
        <f t="shared" si="7"/>
        <v>2.96E-3</v>
      </c>
    </row>
    <row r="165" spans="1:7" ht="12.75">
      <c r="A165" s="348" t="s">
        <v>648</v>
      </c>
      <c r="B165" s="349" t="s">
        <v>440</v>
      </c>
      <c r="C165" s="384" t="s">
        <v>902</v>
      </c>
      <c r="D165" s="76">
        <v>11.7</v>
      </c>
      <c r="E165" s="299" t="s">
        <v>562</v>
      </c>
      <c r="F165" s="245">
        <f t="shared" si="0"/>
        <v>300</v>
      </c>
      <c r="G165" s="279">
        <f t="shared" si="7"/>
        <v>3.9E-2</v>
      </c>
    </row>
    <row r="166" spans="1:7" ht="12.75">
      <c r="A166" s="348" t="s">
        <v>648</v>
      </c>
      <c r="B166" s="349" t="s">
        <v>440</v>
      </c>
      <c r="C166" s="384" t="s">
        <v>903</v>
      </c>
      <c r="D166" s="76">
        <v>11.7</v>
      </c>
      <c r="E166" s="299" t="s">
        <v>562</v>
      </c>
      <c r="F166" s="245">
        <f t="shared" si="0"/>
        <v>300</v>
      </c>
      <c r="G166" s="279">
        <f t="shared" si="7"/>
        <v>3.9E-2</v>
      </c>
    </row>
    <row r="167" spans="1:7" ht="12.75">
      <c r="A167" s="348" t="s">
        <v>648</v>
      </c>
      <c r="B167" s="349" t="s">
        <v>440</v>
      </c>
      <c r="C167" s="384" t="s">
        <v>972</v>
      </c>
      <c r="D167" s="76">
        <v>2.4</v>
      </c>
      <c r="E167" s="299" t="s">
        <v>562</v>
      </c>
      <c r="F167" s="245">
        <f t="shared" si="0"/>
        <v>300</v>
      </c>
      <c r="G167" s="279">
        <f t="shared" si="7"/>
        <v>8.0000000000000002E-3</v>
      </c>
    </row>
    <row r="168" spans="1:7" ht="12.75">
      <c r="A168" s="348" t="s">
        <v>648</v>
      </c>
      <c r="B168" s="349" t="s">
        <v>440</v>
      </c>
      <c r="C168" s="384" t="s">
        <v>972</v>
      </c>
      <c r="D168" s="76">
        <v>2.4</v>
      </c>
      <c r="E168" s="299" t="s">
        <v>562</v>
      </c>
      <c r="F168" s="245">
        <f t="shared" si="0"/>
        <v>300</v>
      </c>
      <c r="G168" s="279">
        <f t="shared" si="7"/>
        <v>8.0000000000000002E-3</v>
      </c>
    </row>
    <row r="169" spans="1:7" ht="12.75">
      <c r="A169" s="348" t="s">
        <v>812</v>
      </c>
      <c r="B169" s="349" t="s">
        <v>440</v>
      </c>
      <c r="C169" s="384" t="s">
        <v>812</v>
      </c>
      <c r="D169" s="76">
        <v>2.8</v>
      </c>
      <c r="E169" s="299" t="s">
        <v>442</v>
      </c>
      <c r="F169" s="245">
        <f t="shared" si="0"/>
        <v>1200</v>
      </c>
      <c r="G169" s="279">
        <f t="shared" si="7"/>
        <v>2.3333333333333331E-3</v>
      </c>
    </row>
    <row r="170" spans="1:7" ht="12.75">
      <c r="A170" s="348" t="s">
        <v>812</v>
      </c>
      <c r="B170" s="349" t="s">
        <v>440</v>
      </c>
      <c r="C170" s="384" t="s">
        <v>973</v>
      </c>
      <c r="D170" s="76">
        <v>1.41</v>
      </c>
      <c r="E170" s="299" t="s">
        <v>562</v>
      </c>
      <c r="F170" s="245">
        <f t="shared" si="0"/>
        <v>300</v>
      </c>
      <c r="G170" s="279">
        <f t="shared" si="7"/>
        <v>4.6999999999999993E-3</v>
      </c>
    </row>
    <row r="171" spans="1:7" ht="12.75">
      <c r="A171" s="348" t="s">
        <v>919</v>
      </c>
      <c r="B171" s="349" t="s">
        <v>853</v>
      </c>
      <c r="C171" s="384" t="s">
        <v>974</v>
      </c>
      <c r="D171" s="76">
        <v>19.649999999999999</v>
      </c>
      <c r="E171" s="299" t="s">
        <v>557</v>
      </c>
      <c r="F171" s="245">
        <f t="shared" si="0"/>
        <v>2500</v>
      </c>
      <c r="G171" s="279">
        <f t="shared" si="7"/>
        <v>7.8599999999999989E-3</v>
      </c>
    </row>
    <row r="172" spans="1:7" ht="25.5">
      <c r="A172" s="348" t="s">
        <v>547</v>
      </c>
      <c r="B172" s="349" t="s">
        <v>853</v>
      </c>
      <c r="C172" s="384" t="s">
        <v>975</v>
      </c>
      <c r="D172" s="391">
        <v>30.64</v>
      </c>
      <c r="E172" s="299" t="s">
        <v>442</v>
      </c>
      <c r="F172" s="245">
        <f t="shared" si="0"/>
        <v>1200</v>
      </c>
      <c r="G172" s="279">
        <f t="shared" si="7"/>
        <v>2.5533333333333335E-2</v>
      </c>
    </row>
    <row r="173" spans="1:7" ht="38.25">
      <c r="A173" s="348" t="s">
        <v>547</v>
      </c>
      <c r="B173" s="349" t="s">
        <v>853</v>
      </c>
      <c r="C173" s="384" t="s">
        <v>976</v>
      </c>
      <c r="D173" s="391">
        <v>17.2</v>
      </c>
      <c r="E173" s="299" t="s">
        <v>442</v>
      </c>
      <c r="F173" s="245">
        <f t="shared" si="0"/>
        <v>1200</v>
      </c>
      <c r="G173" s="279">
        <f t="shared" si="7"/>
        <v>1.4333333333333333E-2</v>
      </c>
    </row>
    <row r="174" spans="1:7" ht="12.75">
      <c r="A174" s="348" t="s">
        <v>547</v>
      </c>
      <c r="B174" s="349" t="s">
        <v>853</v>
      </c>
      <c r="C174" s="384" t="s">
        <v>977</v>
      </c>
      <c r="D174" s="391">
        <v>3.6</v>
      </c>
      <c r="E174" s="299" t="s">
        <v>557</v>
      </c>
      <c r="F174" s="245">
        <f t="shared" si="0"/>
        <v>2500</v>
      </c>
      <c r="G174" s="279">
        <f t="shared" si="7"/>
        <v>1.4400000000000001E-3</v>
      </c>
    </row>
    <row r="175" spans="1:7" ht="12.75">
      <c r="A175" s="348" t="s">
        <v>547</v>
      </c>
      <c r="B175" s="349" t="s">
        <v>853</v>
      </c>
      <c r="C175" s="384" t="s">
        <v>978</v>
      </c>
      <c r="D175" s="391">
        <v>1.7</v>
      </c>
      <c r="E175" s="299" t="s">
        <v>562</v>
      </c>
      <c r="F175" s="245">
        <f t="shared" si="0"/>
        <v>300</v>
      </c>
      <c r="G175" s="279">
        <f t="shared" si="7"/>
        <v>5.6666666666666662E-3</v>
      </c>
    </row>
    <row r="176" spans="1:7" ht="12.75">
      <c r="A176" s="348" t="s">
        <v>547</v>
      </c>
      <c r="B176" s="349" t="s">
        <v>853</v>
      </c>
      <c r="C176" s="384" t="s">
        <v>979</v>
      </c>
      <c r="D176" s="391">
        <v>1.7</v>
      </c>
      <c r="E176" s="299" t="s">
        <v>562</v>
      </c>
      <c r="F176" s="245">
        <f t="shared" si="0"/>
        <v>300</v>
      </c>
      <c r="G176" s="279">
        <f t="shared" si="7"/>
        <v>5.6666666666666662E-3</v>
      </c>
    </row>
    <row r="177" spans="1:7" ht="12.75">
      <c r="A177" s="348" t="s">
        <v>648</v>
      </c>
      <c r="B177" s="349" t="s">
        <v>440</v>
      </c>
      <c r="C177" s="384" t="s">
        <v>980</v>
      </c>
      <c r="D177" s="391">
        <v>10.7</v>
      </c>
      <c r="E177" s="299" t="s">
        <v>557</v>
      </c>
      <c r="F177" s="245">
        <f t="shared" si="0"/>
        <v>2500</v>
      </c>
      <c r="G177" s="279">
        <f t="shared" si="7"/>
        <v>4.28E-3</v>
      </c>
    </row>
    <row r="178" spans="1:7" ht="12.75">
      <c r="A178" s="348" t="s">
        <v>884</v>
      </c>
      <c r="B178" s="349" t="s">
        <v>440</v>
      </c>
      <c r="C178" s="384" t="s">
        <v>977</v>
      </c>
      <c r="D178" s="391">
        <v>1.9</v>
      </c>
      <c r="E178" s="299" t="s">
        <v>557</v>
      </c>
      <c r="F178" s="245">
        <f t="shared" si="0"/>
        <v>2500</v>
      </c>
      <c r="G178" s="279">
        <f t="shared" si="7"/>
        <v>7.5999999999999993E-4</v>
      </c>
    </row>
    <row r="179" spans="1:7" ht="12.75">
      <c r="A179" s="348" t="s">
        <v>884</v>
      </c>
      <c r="B179" s="349" t="s">
        <v>853</v>
      </c>
      <c r="C179" s="384" t="s">
        <v>977</v>
      </c>
      <c r="D179" s="391">
        <v>1.9</v>
      </c>
      <c r="E179" s="299" t="s">
        <v>557</v>
      </c>
      <c r="F179" s="245">
        <f t="shared" si="0"/>
        <v>2500</v>
      </c>
      <c r="G179" s="279">
        <f t="shared" si="7"/>
        <v>7.5999999999999993E-4</v>
      </c>
    </row>
    <row r="180" spans="1:7" ht="12.75">
      <c r="A180" s="348" t="s">
        <v>919</v>
      </c>
      <c r="B180" s="349" t="s">
        <v>440</v>
      </c>
      <c r="C180" s="384" t="s">
        <v>977</v>
      </c>
      <c r="D180" s="391">
        <v>1.9</v>
      </c>
      <c r="E180" s="299" t="s">
        <v>557</v>
      </c>
      <c r="F180" s="245">
        <f t="shared" si="0"/>
        <v>2500</v>
      </c>
      <c r="G180" s="279">
        <f t="shared" si="7"/>
        <v>7.5999999999999993E-4</v>
      </c>
    </row>
    <row r="181" spans="1:7" ht="12.75">
      <c r="A181" s="348" t="s">
        <v>919</v>
      </c>
      <c r="B181" s="349" t="s">
        <v>853</v>
      </c>
      <c r="C181" s="384" t="s">
        <v>977</v>
      </c>
      <c r="D181" s="391">
        <v>1.9</v>
      </c>
      <c r="E181" s="299" t="s">
        <v>557</v>
      </c>
      <c r="F181" s="245">
        <f t="shared" si="0"/>
        <v>2500</v>
      </c>
      <c r="G181" s="279">
        <f t="shared" si="7"/>
        <v>7.5999999999999993E-4</v>
      </c>
    </row>
    <row r="182" spans="1:7" ht="38.25">
      <c r="A182" s="348" t="s">
        <v>547</v>
      </c>
      <c r="B182" s="349" t="s">
        <v>853</v>
      </c>
      <c r="C182" s="384" t="s">
        <v>981</v>
      </c>
      <c r="D182" s="391">
        <v>17.2</v>
      </c>
      <c r="E182" s="299" t="s">
        <v>442</v>
      </c>
      <c r="F182" s="245">
        <f t="shared" si="0"/>
        <v>1200</v>
      </c>
      <c r="G182" s="279">
        <f t="shared" si="7"/>
        <v>1.4333333333333333E-2</v>
      </c>
    </row>
    <row r="183" spans="1:7" ht="25.5">
      <c r="A183" s="348" t="s">
        <v>547</v>
      </c>
      <c r="B183" s="349" t="s">
        <v>440</v>
      </c>
      <c r="C183" s="384" t="s">
        <v>711</v>
      </c>
      <c r="D183" s="76">
        <v>78.2</v>
      </c>
      <c r="E183" s="299" t="s">
        <v>549</v>
      </c>
      <c r="F183" s="245">
        <f t="shared" si="0"/>
        <v>1500</v>
      </c>
      <c r="G183" s="279">
        <f t="shared" si="7"/>
        <v>5.2133333333333337E-2</v>
      </c>
    </row>
    <row r="184" spans="1:7" ht="25.5">
      <c r="A184" s="348" t="s">
        <v>547</v>
      </c>
      <c r="B184" s="349" t="s">
        <v>440</v>
      </c>
      <c r="C184" s="384" t="s">
        <v>732</v>
      </c>
      <c r="D184" s="76">
        <v>197.7</v>
      </c>
      <c r="E184" s="299" t="s">
        <v>549</v>
      </c>
      <c r="F184" s="245">
        <f t="shared" si="0"/>
        <v>1500</v>
      </c>
      <c r="G184" s="279">
        <f t="shared" si="7"/>
        <v>0.1318</v>
      </c>
    </row>
    <row r="185" spans="1:7" ht="25.5">
      <c r="A185" s="348" t="s">
        <v>547</v>
      </c>
      <c r="B185" s="349" t="s">
        <v>440</v>
      </c>
      <c r="C185" s="384" t="s">
        <v>982</v>
      </c>
      <c r="D185" s="76">
        <v>30.1</v>
      </c>
      <c r="E185" s="299" t="s">
        <v>549</v>
      </c>
      <c r="F185" s="245">
        <f t="shared" si="0"/>
        <v>1500</v>
      </c>
      <c r="G185" s="279">
        <f t="shared" si="7"/>
        <v>2.0066666666666667E-2</v>
      </c>
    </row>
    <row r="186" spans="1:7" ht="25.5">
      <c r="A186" s="348" t="s">
        <v>547</v>
      </c>
      <c r="B186" s="349" t="s">
        <v>440</v>
      </c>
      <c r="C186" s="384" t="s">
        <v>983</v>
      </c>
      <c r="D186" s="76">
        <v>77.5</v>
      </c>
      <c r="E186" s="299" t="s">
        <v>549</v>
      </c>
      <c r="F186" s="245">
        <f t="shared" si="0"/>
        <v>1500</v>
      </c>
      <c r="G186" s="279">
        <f t="shared" si="7"/>
        <v>5.1666666666666666E-2</v>
      </c>
    </row>
    <row r="187" spans="1:7" ht="25.5">
      <c r="A187" s="348" t="s">
        <v>547</v>
      </c>
      <c r="B187" s="349" t="s">
        <v>853</v>
      </c>
      <c r="C187" s="384" t="s">
        <v>711</v>
      </c>
      <c r="D187" s="76">
        <v>165</v>
      </c>
      <c r="E187" s="299" t="s">
        <v>549</v>
      </c>
      <c r="F187" s="245">
        <f t="shared" si="0"/>
        <v>1500</v>
      </c>
      <c r="G187" s="279">
        <f t="shared" si="7"/>
        <v>0.11</v>
      </c>
    </row>
    <row r="188" spans="1:7" ht="25.5">
      <c r="A188" s="348" t="s">
        <v>884</v>
      </c>
      <c r="B188" s="349" t="s">
        <v>440</v>
      </c>
      <c r="C188" s="384" t="s">
        <v>711</v>
      </c>
      <c r="D188" s="76">
        <v>201.8</v>
      </c>
      <c r="E188" s="299" t="s">
        <v>549</v>
      </c>
      <c r="F188" s="245">
        <f t="shared" si="0"/>
        <v>1500</v>
      </c>
      <c r="G188" s="279">
        <f t="shared" si="7"/>
        <v>0.13453333333333334</v>
      </c>
    </row>
    <row r="189" spans="1:7" ht="25.5">
      <c r="A189" s="348" t="s">
        <v>884</v>
      </c>
      <c r="B189" s="349" t="s">
        <v>853</v>
      </c>
      <c r="C189" s="384" t="s">
        <v>711</v>
      </c>
      <c r="D189" s="76">
        <v>127.9</v>
      </c>
      <c r="E189" s="299" t="s">
        <v>549</v>
      </c>
      <c r="F189" s="245">
        <f t="shared" si="0"/>
        <v>1500</v>
      </c>
      <c r="G189" s="279">
        <f t="shared" si="7"/>
        <v>8.5266666666666671E-2</v>
      </c>
    </row>
    <row r="190" spans="1:7" ht="25.5">
      <c r="A190" s="348" t="s">
        <v>919</v>
      </c>
      <c r="B190" s="349" t="s">
        <v>440</v>
      </c>
      <c r="C190" s="384" t="s">
        <v>711</v>
      </c>
      <c r="D190" s="76">
        <v>213.5</v>
      </c>
      <c r="E190" s="299" t="s">
        <v>549</v>
      </c>
      <c r="F190" s="245">
        <f t="shared" si="0"/>
        <v>1500</v>
      </c>
      <c r="G190" s="279">
        <f t="shared" si="7"/>
        <v>0.14233333333333334</v>
      </c>
    </row>
    <row r="191" spans="1:7" ht="25.5">
      <c r="A191" s="348" t="s">
        <v>919</v>
      </c>
      <c r="B191" s="349" t="s">
        <v>853</v>
      </c>
      <c r="C191" s="384" t="s">
        <v>711</v>
      </c>
      <c r="D191" s="76">
        <v>127.7</v>
      </c>
      <c r="E191" s="299" t="s">
        <v>549</v>
      </c>
      <c r="F191" s="245">
        <f t="shared" si="0"/>
        <v>1500</v>
      </c>
      <c r="G191" s="279">
        <f t="shared" si="7"/>
        <v>8.5133333333333339E-2</v>
      </c>
    </row>
    <row r="192" spans="1:7" ht="25.5">
      <c r="A192" s="348" t="s">
        <v>952</v>
      </c>
      <c r="B192" s="349" t="s">
        <v>440</v>
      </c>
      <c r="C192" s="384" t="s">
        <v>984</v>
      </c>
      <c r="D192" s="76">
        <v>248.7</v>
      </c>
      <c r="E192" s="299" t="s">
        <v>549</v>
      </c>
      <c r="F192" s="245">
        <f t="shared" si="0"/>
        <v>1500</v>
      </c>
      <c r="G192" s="279">
        <f t="shared" si="7"/>
        <v>0.1658</v>
      </c>
    </row>
    <row r="193" spans="1:7" ht="51">
      <c r="A193" s="348" t="s">
        <v>952</v>
      </c>
      <c r="B193" s="349" t="s">
        <v>440</v>
      </c>
      <c r="C193" s="384" t="s">
        <v>985</v>
      </c>
      <c r="D193" s="76">
        <v>295.18</v>
      </c>
      <c r="E193" s="299" t="s">
        <v>549</v>
      </c>
      <c r="F193" s="245">
        <f t="shared" si="0"/>
        <v>1500</v>
      </c>
      <c r="G193" s="279">
        <f t="shared" si="7"/>
        <v>0.19678666666666667</v>
      </c>
    </row>
    <row r="194" spans="1:7" ht="25.5">
      <c r="A194" s="348" t="s">
        <v>952</v>
      </c>
      <c r="B194" s="349" t="s">
        <v>440</v>
      </c>
      <c r="C194" s="384" t="s">
        <v>986</v>
      </c>
      <c r="D194" s="76">
        <v>10.1</v>
      </c>
      <c r="E194" s="299" t="s">
        <v>549</v>
      </c>
      <c r="F194" s="245">
        <f t="shared" si="0"/>
        <v>1500</v>
      </c>
      <c r="G194" s="279">
        <f t="shared" si="7"/>
        <v>6.7333333333333334E-3</v>
      </c>
    </row>
    <row r="195" spans="1:7" ht="25.5">
      <c r="A195" s="348" t="s">
        <v>648</v>
      </c>
      <c r="B195" s="349" t="s">
        <v>440</v>
      </c>
      <c r="C195" s="384" t="s">
        <v>969</v>
      </c>
      <c r="D195" s="76">
        <v>137.9</v>
      </c>
      <c r="E195" s="299" t="s">
        <v>549</v>
      </c>
      <c r="F195" s="245">
        <f t="shared" si="0"/>
        <v>1500</v>
      </c>
      <c r="G195" s="279">
        <f t="shared" si="7"/>
        <v>9.1933333333333339E-2</v>
      </c>
    </row>
    <row r="196" spans="1:7" ht="51">
      <c r="A196" s="348" t="s">
        <v>987</v>
      </c>
      <c r="B196" s="349" t="s">
        <v>440</v>
      </c>
      <c r="C196" s="384" t="s">
        <v>988</v>
      </c>
      <c r="D196" s="76">
        <v>29.74</v>
      </c>
      <c r="E196" s="299" t="s">
        <v>442</v>
      </c>
      <c r="F196" s="245">
        <f t="shared" si="0"/>
        <v>1200</v>
      </c>
      <c r="G196" s="279">
        <f t="shared" si="7"/>
        <v>2.4783333333333331E-2</v>
      </c>
    </row>
    <row r="197" spans="1:7" ht="25.5">
      <c r="A197" s="348" t="s">
        <v>989</v>
      </c>
      <c r="B197" s="349" t="s">
        <v>440</v>
      </c>
      <c r="C197" s="384" t="s">
        <v>990</v>
      </c>
      <c r="D197" s="76">
        <v>29.74</v>
      </c>
      <c r="E197" s="299" t="s">
        <v>442</v>
      </c>
      <c r="F197" s="245">
        <f t="shared" si="0"/>
        <v>1200</v>
      </c>
      <c r="G197" s="279">
        <f t="shared" si="7"/>
        <v>2.4783333333333331E-2</v>
      </c>
    </row>
    <row r="198" spans="1:7" ht="12.75">
      <c r="A198" s="754" t="s">
        <v>14</v>
      </c>
      <c r="B198" s="596"/>
      <c r="C198" s="597"/>
      <c r="D198" s="369">
        <f>SUM(D4:D197)</f>
        <v>8719.5299999999916</v>
      </c>
      <c r="E198" s="370"/>
      <c r="F198" s="370"/>
      <c r="G198" s="371">
        <f>SUM(G4:G197)</f>
        <v>7.8215756666666607</v>
      </c>
    </row>
    <row r="199" spans="1:7" ht="12.75">
      <c r="A199" s="372"/>
      <c r="B199" s="372"/>
      <c r="C199" s="392"/>
      <c r="E199" s="294"/>
      <c r="F199" s="295"/>
      <c r="G199" s="296"/>
    </row>
    <row r="200" spans="1:7" ht="12.75">
      <c r="A200" s="372"/>
      <c r="B200" s="372"/>
      <c r="C200" s="392"/>
      <c r="E200" s="294"/>
      <c r="F200" s="295"/>
      <c r="G200" s="296"/>
    </row>
    <row r="201" spans="1:7" ht="12.75">
      <c r="A201" s="372"/>
      <c r="B201" s="372"/>
      <c r="C201" s="392"/>
      <c r="E201" s="294"/>
      <c r="F201" s="295"/>
      <c r="G201" s="296"/>
    </row>
    <row r="202" spans="1:7" ht="12.75">
      <c r="A202" s="372"/>
      <c r="B202" s="372"/>
      <c r="C202" s="392"/>
      <c r="E202" s="294"/>
      <c r="F202" s="295"/>
      <c r="G202" s="296"/>
    </row>
    <row r="203" spans="1:7" ht="12.75">
      <c r="A203" s="372"/>
      <c r="B203" s="372"/>
      <c r="C203" s="392"/>
      <c r="E203" s="294"/>
      <c r="F203" s="295"/>
      <c r="G203" s="296"/>
    </row>
    <row r="204" spans="1:7" ht="12.75">
      <c r="A204" s="372"/>
      <c r="B204" s="372"/>
      <c r="C204" s="392"/>
      <c r="E204" s="294"/>
      <c r="F204" s="295"/>
      <c r="G204" s="296"/>
    </row>
    <row r="205" spans="1:7" ht="12.75">
      <c r="A205" s="372"/>
      <c r="B205" s="372"/>
      <c r="C205" s="392"/>
      <c r="E205" s="294"/>
      <c r="F205" s="295"/>
      <c r="G205" s="296"/>
    </row>
    <row r="206" spans="1:7" ht="12.75">
      <c r="A206" s="372"/>
      <c r="B206" s="372"/>
      <c r="C206" s="392"/>
      <c r="E206" s="294"/>
      <c r="F206" s="295"/>
      <c r="G206" s="296"/>
    </row>
    <row r="207" spans="1:7" ht="12.75">
      <c r="A207" s="372"/>
      <c r="B207" s="372"/>
      <c r="C207" s="392"/>
      <c r="E207" s="294"/>
      <c r="F207" s="295"/>
      <c r="G207" s="296"/>
    </row>
    <row r="208" spans="1:7" ht="12.75">
      <c r="A208" s="372"/>
      <c r="B208" s="372"/>
      <c r="C208" s="392"/>
      <c r="E208" s="294"/>
      <c r="F208" s="295"/>
      <c r="G208" s="296"/>
    </row>
    <row r="209" spans="1:7" ht="12.75">
      <c r="A209" s="372"/>
      <c r="B209" s="372"/>
      <c r="C209" s="392"/>
      <c r="E209" s="294"/>
      <c r="F209" s="295"/>
      <c r="G209" s="296"/>
    </row>
    <row r="210" spans="1:7" ht="12.75">
      <c r="A210" s="372"/>
      <c r="B210" s="372"/>
      <c r="C210" s="392"/>
      <c r="E210" s="294"/>
      <c r="F210" s="295"/>
      <c r="G210" s="296"/>
    </row>
    <row r="211" spans="1:7" ht="12.75">
      <c r="A211" s="372"/>
      <c r="B211" s="372"/>
      <c r="C211" s="392"/>
      <c r="E211" s="294"/>
      <c r="F211" s="295"/>
      <c r="G211" s="296"/>
    </row>
    <row r="212" spans="1:7" ht="12.75">
      <c r="A212" s="372"/>
      <c r="B212" s="372"/>
      <c r="C212" s="392"/>
      <c r="E212" s="294"/>
      <c r="F212" s="295"/>
      <c r="G212" s="296"/>
    </row>
    <row r="213" spans="1:7" ht="12.75">
      <c r="A213" s="372"/>
      <c r="B213" s="372"/>
      <c r="C213" s="392"/>
      <c r="E213" s="294"/>
      <c r="F213" s="295"/>
      <c r="G213" s="296"/>
    </row>
    <row r="214" spans="1:7" ht="12.75">
      <c r="A214" s="372"/>
      <c r="B214" s="372"/>
      <c r="C214" s="392"/>
      <c r="E214" s="294"/>
      <c r="F214" s="295"/>
      <c r="G214" s="296"/>
    </row>
    <row r="215" spans="1:7" ht="12.75">
      <c r="A215" s="372"/>
      <c r="B215" s="372"/>
      <c r="C215" s="392"/>
      <c r="E215" s="294"/>
      <c r="F215" s="295"/>
      <c r="G215" s="296"/>
    </row>
    <row r="216" spans="1:7" ht="12.75">
      <c r="A216" s="372"/>
      <c r="B216" s="372"/>
      <c r="C216" s="392"/>
      <c r="E216" s="294"/>
      <c r="F216" s="295"/>
      <c r="G216" s="296"/>
    </row>
    <row r="217" spans="1:7" ht="12.75">
      <c r="A217" s="372"/>
      <c r="B217" s="372"/>
      <c r="C217" s="392"/>
      <c r="E217" s="294"/>
      <c r="F217" s="295"/>
      <c r="G217" s="296"/>
    </row>
    <row r="218" spans="1:7" ht="12.75">
      <c r="A218" s="372"/>
      <c r="B218" s="372"/>
      <c r="C218" s="392"/>
      <c r="E218" s="294"/>
      <c r="F218" s="295"/>
      <c r="G218" s="296"/>
    </row>
    <row r="219" spans="1:7" ht="12.75">
      <c r="A219" s="372"/>
      <c r="B219" s="372"/>
      <c r="C219" s="392"/>
      <c r="E219" s="294"/>
      <c r="F219" s="295"/>
      <c r="G219" s="296"/>
    </row>
    <row r="220" spans="1:7" ht="12.75">
      <c r="A220" s="372"/>
      <c r="B220" s="372"/>
      <c r="C220" s="392"/>
      <c r="E220" s="294"/>
      <c r="F220" s="295"/>
      <c r="G220" s="296"/>
    </row>
    <row r="221" spans="1:7" ht="12.75">
      <c r="A221" s="372"/>
      <c r="B221" s="372"/>
      <c r="C221" s="392"/>
      <c r="E221" s="294"/>
      <c r="F221" s="295"/>
      <c r="G221" s="296"/>
    </row>
    <row r="222" spans="1:7" ht="12.75">
      <c r="A222" s="372"/>
      <c r="B222" s="372"/>
      <c r="C222" s="392"/>
      <c r="D222" s="393"/>
      <c r="E222" s="294"/>
      <c r="F222" s="295"/>
      <c r="G222" s="296"/>
    </row>
    <row r="223" spans="1:7" ht="12.75">
      <c r="A223" s="372"/>
      <c r="B223" s="372"/>
      <c r="C223" s="392"/>
      <c r="D223" s="393"/>
      <c r="E223" s="294"/>
      <c r="F223" s="295"/>
      <c r="G223" s="296"/>
    </row>
    <row r="224" spans="1:7" ht="12.75">
      <c r="A224" s="372"/>
      <c r="B224" s="372"/>
      <c r="C224" s="392"/>
      <c r="D224" s="393"/>
      <c r="E224" s="294"/>
      <c r="F224" s="295"/>
      <c r="G224" s="296"/>
    </row>
    <row r="225" spans="1:7" ht="12.75">
      <c r="A225" s="372"/>
      <c r="B225" s="372"/>
      <c r="C225" s="392"/>
      <c r="D225" s="393"/>
      <c r="E225" s="294"/>
      <c r="F225" s="295"/>
      <c r="G225" s="296"/>
    </row>
    <row r="226" spans="1:7" ht="12.75">
      <c r="A226" s="372"/>
      <c r="B226" s="372"/>
      <c r="C226" s="392"/>
      <c r="D226" s="393"/>
      <c r="E226" s="294"/>
      <c r="F226" s="295"/>
      <c r="G226" s="296"/>
    </row>
    <row r="227" spans="1:7" ht="12.75">
      <c r="A227" s="372"/>
      <c r="B227" s="372"/>
      <c r="C227" s="392"/>
      <c r="D227" s="393"/>
      <c r="E227" s="294"/>
      <c r="F227" s="295"/>
      <c r="G227" s="296"/>
    </row>
    <row r="228" spans="1:7" ht="12.75">
      <c r="A228" s="372"/>
      <c r="B228" s="372"/>
      <c r="C228" s="392"/>
      <c r="D228" s="393"/>
      <c r="E228" s="294"/>
      <c r="F228" s="295"/>
      <c r="G228" s="296"/>
    </row>
    <row r="229" spans="1:7" ht="12.75">
      <c r="A229" s="372"/>
      <c r="B229" s="372"/>
      <c r="C229" s="392"/>
      <c r="D229" s="393"/>
      <c r="E229" s="294"/>
      <c r="F229" s="295"/>
      <c r="G229" s="296"/>
    </row>
    <row r="230" spans="1:7" ht="12.75">
      <c r="A230" s="372"/>
      <c r="B230" s="372"/>
      <c r="C230" s="392"/>
      <c r="D230" s="393"/>
      <c r="E230" s="294"/>
      <c r="F230" s="295"/>
      <c r="G230" s="296"/>
    </row>
    <row r="231" spans="1:7" ht="12.75">
      <c r="A231" s="372"/>
      <c r="B231" s="372"/>
      <c r="C231" s="392"/>
      <c r="D231" s="393"/>
      <c r="E231" s="294"/>
      <c r="F231" s="295"/>
      <c r="G231" s="296"/>
    </row>
    <row r="232" spans="1:7" ht="12.75">
      <c r="A232" s="372"/>
      <c r="B232" s="372"/>
      <c r="C232" s="392"/>
      <c r="D232" s="393"/>
      <c r="E232" s="294"/>
      <c r="F232" s="295"/>
      <c r="G232" s="296"/>
    </row>
  </sheetData>
  <mergeCells count="42">
    <mergeCell ref="O10:T10"/>
    <mergeCell ref="O11:T11"/>
    <mergeCell ref="O19:S19"/>
    <mergeCell ref="O20:S20"/>
    <mergeCell ref="O24:T24"/>
    <mergeCell ref="A1:G1"/>
    <mergeCell ref="I1:M1"/>
    <mergeCell ref="O1:T1"/>
    <mergeCell ref="A2:G2"/>
    <mergeCell ref="I2:M2"/>
    <mergeCell ref="O2:T2"/>
    <mergeCell ref="S52:S53"/>
    <mergeCell ref="O46:R46"/>
    <mergeCell ref="R25:R27"/>
    <mergeCell ref="L50:T50"/>
    <mergeCell ref="L51:L53"/>
    <mergeCell ref="P25:P27"/>
    <mergeCell ref="S25:S27"/>
    <mergeCell ref="S28:S34"/>
    <mergeCell ref="S35:S40"/>
    <mergeCell ref="S41:S43"/>
    <mergeCell ref="O25:O27"/>
    <mergeCell ref="O28:O34"/>
    <mergeCell ref="O35:O40"/>
    <mergeCell ref="O41:O43"/>
    <mergeCell ref="Q25:Q27"/>
    <mergeCell ref="T52:T53"/>
    <mergeCell ref="T25:T27"/>
    <mergeCell ref="M51:M53"/>
    <mergeCell ref="N51:N53"/>
    <mergeCell ref="A198:C198"/>
    <mergeCell ref="O51:O53"/>
    <mergeCell ref="P51:P53"/>
    <mergeCell ref="L54:L60"/>
    <mergeCell ref="L61:L66"/>
    <mergeCell ref="L67:L69"/>
    <mergeCell ref="L72:N72"/>
    <mergeCell ref="L73:Q73"/>
    <mergeCell ref="Q51:R51"/>
    <mergeCell ref="S51:T51"/>
    <mergeCell ref="Q52:Q53"/>
    <mergeCell ref="R52:R53"/>
  </mergeCells>
  <dataValidations count="3">
    <dataValidation type="list" allowBlank="1" showInputMessage="1" showErrorMessage="1" prompt="IN 05/2017, ANEXO VI-B, ITEM 3.2" sqref="K4:K10" xr:uid="{00000000-0002-0000-0E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197" xr:uid="{00000000-0002-0000-0E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D4:D12 D14:D197" xr:uid="{00000000-0002-0000-0E00-000002000000}">
      <formula1>0</formula1>
    </dataValidation>
  </dataValidations>
  <pageMargins left="0.39370078740157477" right="0.39370078740157477" top="0" bottom="0" header="0" footer="0"/>
  <pageSetup paperSize="9" fitToHeight="0" pageOrder="overThenDown" orientation="portrait"/>
  <headerFooter>
    <oddHeader>&amp;CANEXO II - P - ÁREA CAMPUS SAMAMBAIA (44h Segunda à Sábado)</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34A853"/>
    <outlinePr summaryBelow="0" summaryRight="0"/>
    <pageSetUpPr fitToPage="1"/>
  </sheetPr>
  <dimension ref="A1:T222"/>
  <sheetViews>
    <sheetView showGridLines="0" topLeftCell="N1" workbookViewId="0">
      <selection activeCell="S52" sqref="S52:S53"/>
    </sheetView>
  </sheetViews>
  <sheetFormatPr defaultColWidth="14.42578125" defaultRowHeight="15" customHeight="1"/>
  <cols>
    <col min="1" max="1" width="23.7109375" customWidth="1"/>
    <col min="5" max="5" width="22.140625" customWidth="1"/>
    <col min="6" max="6" width="22.85546875" customWidth="1"/>
    <col min="7" max="7" width="15.5703125" customWidth="1"/>
    <col min="11" max="11" width="54.28515625" customWidth="1"/>
    <col min="12" max="12" width="22.85546875" customWidth="1"/>
    <col min="13" max="13" width="51.42578125" customWidth="1"/>
    <col min="15" max="15" width="37.140625" customWidth="1"/>
    <col min="16" max="16" width="51.42578125" customWidth="1"/>
    <col min="17" max="17" width="16.28515625" customWidth="1"/>
    <col min="18" max="18" width="28.42578125" customWidth="1"/>
    <col min="19" max="19" width="32.85546875" customWidth="1"/>
    <col min="20" max="20" width="36.42578125" customWidth="1"/>
    <col min="21" max="21" width="5.42578125" customWidth="1"/>
  </cols>
  <sheetData>
    <row r="1" spans="1:20">
      <c r="A1" s="738" t="s">
        <v>50</v>
      </c>
      <c r="B1" s="723"/>
      <c r="C1" s="723"/>
      <c r="D1" s="723"/>
      <c r="E1" s="723"/>
      <c r="F1" s="723"/>
      <c r="G1" s="724"/>
      <c r="I1" s="739" t="s">
        <v>50</v>
      </c>
      <c r="J1" s="519"/>
      <c r="K1" s="519"/>
      <c r="L1" s="519"/>
      <c r="M1" s="519"/>
      <c r="O1" s="740" t="s">
        <v>50</v>
      </c>
      <c r="P1" s="741"/>
      <c r="Q1" s="741"/>
      <c r="R1" s="741"/>
      <c r="S1" s="741"/>
      <c r="T1" s="742"/>
    </row>
    <row r="2" spans="1:20">
      <c r="A2" s="743" t="s">
        <v>52</v>
      </c>
      <c r="B2" s="523"/>
      <c r="C2" s="523"/>
      <c r="D2" s="523"/>
      <c r="E2" s="523"/>
      <c r="F2" s="523"/>
      <c r="G2" s="744"/>
      <c r="I2" s="745" t="s">
        <v>53</v>
      </c>
      <c r="J2" s="523"/>
      <c r="K2" s="523"/>
      <c r="L2" s="523"/>
      <c r="M2" s="524"/>
      <c r="O2" s="746" t="s">
        <v>54</v>
      </c>
      <c r="P2" s="523"/>
      <c r="Q2" s="523"/>
      <c r="R2" s="523"/>
      <c r="S2" s="523"/>
      <c r="T2" s="747"/>
    </row>
    <row r="3" spans="1:20" ht="30">
      <c r="A3" s="256" t="s">
        <v>426</v>
      </c>
      <c r="B3" s="257" t="s">
        <v>427</v>
      </c>
      <c r="C3" s="257" t="s">
        <v>428</v>
      </c>
      <c r="D3" s="257" t="s">
        <v>429</v>
      </c>
      <c r="E3" s="257" t="s">
        <v>430</v>
      </c>
      <c r="F3" s="257" t="s">
        <v>431</v>
      </c>
      <c r="G3" s="258" t="s">
        <v>432</v>
      </c>
      <c r="I3" s="259" t="s">
        <v>433</v>
      </c>
      <c r="J3" s="260" t="s">
        <v>429</v>
      </c>
      <c r="K3" s="261" t="s">
        <v>430</v>
      </c>
      <c r="L3" s="257" t="s">
        <v>431</v>
      </c>
      <c r="M3" s="262" t="s">
        <v>432</v>
      </c>
      <c r="O3" s="263" t="s">
        <v>2</v>
      </c>
      <c r="P3" s="264" t="s">
        <v>434</v>
      </c>
      <c r="Q3" s="264" t="s">
        <v>435</v>
      </c>
      <c r="R3" s="265" t="s">
        <v>436</v>
      </c>
      <c r="S3" s="265" t="s">
        <v>437</v>
      </c>
      <c r="T3" s="266" t="s">
        <v>438</v>
      </c>
    </row>
    <row r="4" spans="1:20" ht="38.25">
      <c r="A4" s="394" t="s">
        <v>991</v>
      </c>
      <c r="B4" s="395" t="s">
        <v>440</v>
      </c>
      <c r="C4" s="349" t="s">
        <v>548</v>
      </c>
      <c r="D4" s="396">
        <v>197.7</v>
      </c>
      <c r="E4" s="349" t="s">
        <v>549</v>
      </c>
      <c r="F4" s="245">
        <f t="shared" ref="F4:F221" si="0">IF(E4="Pisos acarpetados",1200,IF(E4="Pisos frios",1200,IF(E4="Laboratórios",450,IF(E4="Almoxarifados/galpões",2500,IF(E4="Oficinas",1800,IF(E4="Áreas com espaços livres - saguão hall e salão",1500,IF(E4="Banheiros",300,0)))))))</f>
        <v>1500</v>
      </c>
      <c r="G4" s="272">
        <f t="shared" ref="G4:G40" si="1">D4/F4</f>
        <v>0.1318</v>
      </c>
      <c r="I4" s="349" t="s">
        <v>992</v>
      </c>
      <c r="J4" s="349">
        <v>297</v>
      </c>
      <c r="K4" s="349" t="s">
        <v>463</v>
      </c>
      <c r="L4" s="243">
        <f t="shared" ref="L4:L14" si="2">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2700</v>
      </c>
      <c r="M4" s="243">
        <f t="shared" ref="M4:M14" si="3">J4/L4</f>
        <v>0.11</v>
      </c>
      <c r="O4" s="276" t="s">
        <v>445</v>
      </c>
      <c r="P4" s="277">
        <v>761.19659999999999</v>
      </c>
      <c r="Q4" s="245">
        <v>380</v>
      </c>
      <c r="R4" s="245">
        <v>8</v>
      </c>
      <c r="S4" s="278">
        <v>1132.5999999999999</v>
      </c>
      <c r="T4" s="279">
        <f>(P4*R4)/(Q4*S4)</f>
        <v>1.4149030177421305E-2</v>
      </c>
    </row>
    <row r="5" spans="1:20" ht="38.25">
      <c r="A5" s="394" t="s">
        <v>991</v>
      </c>
      <c r="B5" s="395" t="s">
        <v>440</v>
      </c>
      <c r="C5" s="349" t="s">
        <v>993</v>
      </c>
      <c r="D5" s="396">
        <v>30.1</v>
      </c>
      <c r="E5" s="349" t="s">
        <v>549</v>
      </c>
      <c r="F5" s="245">
        <f t="shared" si="0"/>
        <v>1500</v>
      </c>
      <c r="G5" s="272">
        <f t="shared" si="1"/>
        <v>2.0066666666666667E-2</v>
      </c>
      <c r="I5" s="349" t="s">
        <v>994</v>
      </c>
      <c r="J5" s="349">
        <v>312</v>
      </c>
      <c r="K5" s="349" t="s">
        <v>463</v>
      </c>
      <c r="L5" s="243">
        <f t="shared" si="2"/>
        <v>2700</v>
      </c>
      <c r="M5" s="243">
        <f t="shared" si="3"/>
        <v>0.11555555555555555</v>
      </c>
      <c r="O5" s="263" t="s">
        <v>2</v>
      </c>
      <c r="P5" s="264" t="s">
        <v>434</v>
      </c>
      <c r="Q5" s="264" t="s">
        <v>435</v>
      </c>
      <c r="R5" s="288" t="s">
        <v>448</v>
      </c>
      <c r="S5" s="288" t="s">
        <v>449</v>
      </c>
      <c r="T5" s="266" t="s">
        <v>438</v>
      </c>
    </row>
    <row r="6" spans="1:20" ht="38.25">
      <c r="A6" s="394" t="s">
        <v>991</v>
      </c>
      <c r="B6" s="395" t="s">
        <v>440</v>
      </c>
      <c r="C6" s="349" t="s">
        <v>995</v>
      </c>
      <c r="D6" s="396">
        <v>77.5</v>
      </c>
      <c r="E6" s="349" t="s">
        <v>442</v>
      </c>
      <c r="F6" s="245">
        <f t="shared" si="0"/>
        <v>1200</v>
      </c>
      <c r="G6" s="272">
        <f t="shared" si="1"/>
        <v>6.458333333333334E-2</v>
      </c>
      <c r="I6" s="349" t="s">
        <v>996</v>
      </c>
      <c r="J6" s="349">
        <v>25.9</v>
      </c>
      <c r="K6" s="349" t="s">
        <v>444</v>
      </c>
      <c r="L6" s="243">
        <f t="shared" si="2"/>
        <v>9000</v>
      </c>
      <c r="M6" s="243">
        <f t="shared" si="3"/>
        <v>2.8777777777777777E-3</v>
      </c>
      <c r="O6" s="276" t="s">
        <v>452</v>
      </c>
      <c r="P6" s="277">
        <v>1247.7534000000001</v>
      </c>
      <c r="Q6" s="245">
        <v>380</v>
      </c>
      <c r="R6" s="245">
        <v>16</v>
      </c>
      <c r="S6" s="245">
        <v>188.76</v>
      </c>
      <c r="T6" s="279">
        <f>(P6*R6)/(Q6*S6)</f>
        <v>0.2783268979824004</v>
      </c>
    </row>
    <row r="7" spans="1:20" ht="51">
      <c r="A7" s="394" t="s">
        <v>991</v>
      </c>
      <c r="B7" s="395" t="s">
        <v>440</v>
      </c>
      <c r="C7" s="349" t="s">
        <v>997</v>
      </c>
      <c r="D7" s="396">
        <v>26.85</v>
      </c>
      <c r="E7" s="349" t="s">
        <v>549</v>
      </c>
      <c r="F7" s="245">
        <f t="shared" si="0"/>
        <v>1500</v>
      </c>
      <c r="G7" s="272">
        <f t="shared" si="1"/>
        <v>1.7899999999999999E-2</v>
      </c>
      <c r="I7" s="349" t="s">
        <v>998</v>
      </c>
      <c r="J7" s="349">
        <v>45.8</v>
      </c>
      <c r="K7" s="349" t="s">
        <v>444</v>
      </c>
      <c r="L7" s="243">
        <f t="shared" si="2"/>
        <v>9000</v>
      </c>
      <c r="M7" s="243">
        <f t="shared" si="3"/>
        <v>5.0888888888888885E-3</v>
      </c>
      <c r="O7" s="290" t="s">
        <v>14</v>
      </c>
      <c r="P7" s="291">
        <f>P4+P6</f>
        <v>2008.95</v>
      </c>
      <c r="Q7" s="292"/>
      <c r="R7" s="292"/>
      <c r="S7" s="292"/>
      <c r="T7" s="293">
        <f>T4+T6</f>
        <v>0.29247592815982171</v>
      </c>
    </row>
    <row r="8" spans="1:20" ht="38.25">
      <c r="A8" s="394" t="s">
        <v>991</v>
      </c>
      <c r="B8" s="395" t="s">
        <v>440</v>
      </c>
      <c r="C8" s="349" t="s">
        <v>999</v>
      </c>
      <c r="D8" s="396">
        <v>79.23</v>
      </c>
      <c r="E8" s="349" t="s">
        <v>442</v>
      </c>
      <c r="F8" s="245">
        <f t="shared" si="0"/>
        <v>1200</v>
      </c>
      <c r="G8" s="272">
        <f t="shared" si="1"/>
        <v>6.6025E-2</v>
      </c>
      <c r="I8" s="349" t="s">
        <v>1000</v>
      </c>
      <c r="J8" s="349">
        <v>88.5</v>
      </c>
      <c r="K8" s="349" t="s">
        <v>463</v>
      </c>
      <c r="L8" s="243">
        <f t="shared" si="2"/>
        <v>2700</v>
      </c>
      <c r="M8" s="243">
        <f t="shared" si="3"/>
        <v>3.2777777777777781E-2</v>
      </c>
      <c r="O8" s="294"/>
      <c r="P8" s="295"/>
      <c r="Q8" s="295"/>
      <c r="R8" s="295"/>
      <c r="S8" s="295"/>
      <c r="T8" s="296"/>
    </row>
    <row r="9" spans="1:20" ht="38.25">
      <c r="A9" s="394" t="s">
        <v>991</v>
      </c>
      <c r="B9" s="395" t="s">
        <v>440</v>
      </c>
      <c r="C9" s="349" t="s">
        <v>1001</v>
      </c>
      <c r="D9" s="396">
        <v>13.54</v>
      </c>
      <c r="E9" s="349" t="s">
        <v>442</v>
      </c>
      <c r="F9" s="245">
        <f t="shared" si="0"/>
        <v>1200</v>
      </c>
      <c r="G9" s="272">
        <f t="shared" si="1"/>
        <v>1.1283333333333333E-2</v>
      </c>
      <c r="I9" s="349" t="s">
        <v>1002</v>
      </c>
      <c r="J9" s="349">
        <v>170</v>
      </c>
      <c r="K9" s="349" t="s">
        <v>463</v>
      </c>
      <c r="L9" s="243">
        <f t="shared" si="2"/>
        <v>2700</v>
      </c>
      <c r="M9" s="243">
        <f t="shared" si="3"/>
        <v>6.2962962962962957E-2</v>
      </c>
      <c r="O9" s="294"/>
      <c r="P9" s="295"/>
      <c r="Q9" s="295"/>
      <c r="R9" s="295"/>
      <c r="S9" s="295"/>
      <c r="T9" s="296"/>
    </row>
    <row r="10" spans="1:20" ht="38.25">
      <c r="A10" s="394" t="s">
        <v>991</v>
      </c>
      <c r="B10" s="395" t="s">
        <v>440</v>
      </c>
      <c r="C10" s="349" t="s">
        <v>1003</v>
      </c>
      <c r="D10" s="396">
        <v>25.24</v>
      </c>
      <c r="E10" s="349" t="s">
        <v>442</v>
      </c>
      <c r="F10" s="245">
        <f t="shared" si="0"/>
        <v>1200</v>
      </c>
      <c r="G10" s="272">
        <f t="shared" si="1"/>
        <v>2.1033333333333331E-2</v>
      </c>
      <c r="I10" s="349" t="s">
        <v>1004</v>
      </c>
      <c r="J10" s="349">
        <v>136</v>
      </c>
      <c r="K10" s="349" t="s">
        <v>1005</v>
      </c>
      <c r="L10" s="243">
        <f t="shared" si="2"/>
        <v>2700</v>
      </c>
      <c r="M10" s="243">
        <f t="shared" si="3"/>
        <v>5.0370370370370371E-2</v>
      </c>
      <c r="O10" s="740" t="s">
        <v>50</v>
      </c>
      <c r="P10" s="741"/>
      <c r="Q10" s="741"/>
      <c r="R10" s="741"/>
      <c r="S10" s="741"/>
      <c r="T10" s="742"/>
    </row>
    <row r="11" spans="1:20" ht="38.25">
      <c r="A11" s="394" t="s">
        <v>991</v>
      </c>
      <c r="B11" s="395" t="s">
        <v>440</v>
      </c>
      <c r="C11" s="349" t="s">
        <v>1006</v>
      </c>
      <c r="D11" s="396">
        <v>13.52</v>
      </c>
      <c r="E11" s="349" t="s">
        <v>442</v>
      </c>
      <c r="F11" s="245">
        <f t="shared" si="0"/>
        <v>1200</v>
      </c>
      <c r="G11" s="272">
        <f t="shared" si="1"/>
        <v>1.1266666666666666E-2</v>
      </c>
      <c r="I11" s="349" t="s">
        <v>1007</v>
      </c>
      <c r="J11" s="349">
        <v>248.7</v>
      </c>
      <c r="K11" s="349" t="s">
        <v>1008</v>
      </c>
      <c r="L11" s="243">
        <f t="shared" si="2"/>
        <v>2700</v>
      </c>
      <c r="M11" s="243">
        <f t="shared" si="3"/>
        <v>9.2111111111111102E-2</v>
      </c>
      <c r="O11" s="746" t="s">
        <v>55</v>
      </c>
      <c r="P11" s="523"/>
      <c r="Q11" s="523"/>
      <c r="R11" s="523"/>
      <c r="S11" s="523"/>
      <c r="T11" s="747"/>
    </row>
    <row r="12" spans="1:20" ht="30">
      <c r="A12" s="394" t="s">
        <v>991</v>
      </c>
      <c r="B12" s="395" t="s">
        <v>440</v>
      </c>
      <c r="C12" s="349" t="s">
        <v>1009</v>
      </c>
      <c r="D12" s="396">
        <v>32.85</v>
      </c>
      <c r="E12" s="349" t="s">
        <v>442</v>
      </c>
      <c r="F12" s="245">
        <f t="shared" si="0"/>
        <v>1200</v>
      </c>
      <c r="G12" s="272">
        <f t="shared" si="1"/>
        <v>2.7375E-2</v>
      </c>
      <c r="I12" s="349" t="s">
        <v>670</v>
      </c>
      <c r="J12" s="349">
        <v>7336.7</v>
      </c>
      <c r="K12" s="349" t="s">
        <v>444</v>
      </c>
      <c r="L12" s="243">
        <f t="shared" si="2"/>
        <v>9000</v>
      </c>
      <c r="M12" s="243">
        <f t="shared" si="3"/>
        <v>0.81518888888888885</v>
      </c>
      <c r="O12" s="263" t="s">
        <v>2</v>
      </c>
      <c r="P12" s="264" t="s">
        <v>434</v>
      </c>
      <c r="Q12" s="264" t="s">
        <v>435</v>
      </c>
      <c r="R12" s="265" t="s">
        <v>436</v>
      </c>
      <c r="S12" s="265" t="s">
        <v>437</v>
      </c>
      <c r="T12" s="266" t="s">
        <v>468</v>
      </c>
    </row>
    <row r="13" spans="1:20" ht="25.5">
      <c r="A13" s="394" t="s">
        <v>991</v>
      </c>
      <c r="B13" s="395" t="s">
        <v>440</v>
      </c>
      <c r="C13" s="349" t="s">
        <v>1010</v>
      </c>
      <c r="D13" s="396">
        <v>12.47</v>
      </c>
      <c r="E13" s="349" t="s">
        <v>562</v>
      </c>
      <c r="F13" s="245">
        <f t="shared" si="0"/>
        <v>300</v>
      </c>
      <c r="G13" s="272">
        <f t="shared" si="1"/>
        <v>4.1566666666666668E-2</v>
      </c>
      <c r="I13" s="349" t="s">
        <v>1011</v>
      </c>
      <c r="J13" s="349">
        <v>1226.8800000000001</v>
      </c>
      <c r="K13" s="349" t="s">
        <v>444</v>
      </c>
      <c r="L13" s="243">
        <f t="shared" si="2"/>
        <v>9000</v>
      </c>
      <c r="M13" s="243">
        <f t="shared" si="3"/>
        <v>0.13632000000000002</v>
      </c>
      <c r="O13" s="361" t="s">
        <v>43</v>
      </c>
      <c r="P13" s="277">
        <v>0</v>
      </c>
      <c r="Q13" s="245">
        <v>160</v>
      </c>
      <c r="R13" s="245">
        <v>8</v>
      </c>
      <c r="S13" s="278">
        <v>1132.5999999999999</v>
      </c>
      <c r="T13" s="279">
        <f t="shared" ref="T13:T14" si="4">(P13*R13)/(Q13*S13)</f>
        <v>0</v>
      </c>
    </row>
    <row r="14" spans="1:20" ht="38.25">
      <c r="A14" s="394" t="s">
        <v>991</v>
      </c>
      <c r="B14" s="395" t="s">
        <v>440</v>
      </c>
      <c r="C14" s="349" t="s">
        <v>1012</v>
      </c>
      <c r="D14" s="396">
        <v>13.25</v>
      </c>
      <c r="E14" s="349" t="s">
        <v>562</v>
      </c>
      <c r="F14" s="245">
        <f t="shared" si="0"/>
        <v>300</v>
      </c>
      <c r="G14" s="272">
        <f t="shared" si="1"/>
        <v>4.4166666666666667E-2</v>
      </c>
      <c r="I14" s="349" t="s">
        <v>1013</v>
      </c>
      <c r="J14" s="349">
        <v>205</v>
      </c>
      <c r="K14" s="349" t="s">
        <v>463</v>
      </c>
      <c r="L14" s="243">
        <f t="shared" si="2"/>
        <v>2700</v>
      </c>
      <c r="M14" s="243">
        <f t="shared" si="3"/>
        <v>7.5925925925925924E-2</v>
      </c>
      <c r="O14" s="276" t="s">
        <v>473</v>
      </c>
      <c r="P14" s="277">
        <v>486.55680000000001</v>
      </c>
      <c r="Q14" s="245">
        <v>160</v>
      </c>
      <c r="R14" s="245">
        <v>8</v>
      </c>
      <c r="S14" s="278">
        <v>1132.5999999999999</v>
      </c>
      <c r="T14" s="279">
        <f t="shared" si="4"/>
        <v>2.1479639766908001E-2</v>
      </c>
    </row>
    <row r="15" spans="1:20" ht="12.75">
      <c r="A15" s="394" t="s">
        <v>991</v>
      </c>
      <c r="B15" s="395" t="s">
        <v>440</v>
      </c>
      <c r="C15" s="349" t="s">
        <v>1014</v>
      </c>
      <c r="D15" s="396">
        <v>3.83</v>
      </c>
      <c r="E15" s="349" t="s">
        <v>557</v>
      </c>
      <c r="F15" s="245">
        <f t="shared" si="0"/>
        <v>2500</v>
      </c>
      <c r="G15" s="272">
        <f t="shared" si="1"/>
        <v>1.5319999999999999E-3</v>
      </c>
      <c r="I15" s="311" t="s">
        <v>14</v>
      </c>
      <c r="J15" s="312">
        <f>SUM(J4:J14)</f>
        <v>10092.48</v>
      </c>
      <c r="K15" s="313"/>
      <c r="L15" s="313"/>
      <c r="M15" s="313">
        <f>SUM(M4:M14)</f>
        <v>1.4991792592592592</v>
      </c>
      <c r="O15" s="290" t="s">
        <v>14</v>
      </c>
      <c r="P15" s="292">
        <f>P13+P14</f>
        <v>486.55680000000001</v>
      </c>
      <c r="Q15" s="292"/>
      <c r="R15" s="292"/>
      <c r="S15" s="292"/>
      <c r="T15" s="293">
        <f>T13+T14</f>
        <v>2.1479639766908001E-2</v>
      </c>
    </row>
    <row r="16" spans="1:20" ht="38.25">
      <c r="A16" s="394" t="s">
        <v>991</v>
      </c>
      <c r="B16" s="395" t="s">
        <v>440</v>
      </c>
      <c r="C16" s="349" t="s">
        <v>1015</v>
      </c>
      <c r="D16" s="396">
        <v>12.5</v>
      </c>
      <c r="E16" s="349" t="s">
        <v>442</v>
      </c>
      <c r="F16" s="245">
        <f t="shared" si="0"/>
        <v>1200</v>
      </c>
      <c r="G16" s="272">
        <f t="shared" si="1"/>
        <v>1.0416666666666666E-2</v>
      </c>
      <c r="I16" s="397"/>
      <c r="J16" s="398"/>
      <c r="K16" s="398"/>
      <c r="L16" s="302"/>
      <c r="M16" s="302"/>
    </row>
    <row r="17" spans="1:20" ht="38.25">
      <c r="A17" s="394" t="s">
        <v>991</v>
      </c>
      <c r="B17" s="395" t="s">
        <v>440</v>
      </c>
      <c r="C17" s="349" t="s">
        <v>1016</v>
      </c>
      <c r="D17" s="396">
        <v>22.76</v>
      </c>
      <c r="E17" s="349" t="s">
        <v>557</v>
      </c>
      <c r="F17" s="245">
        <f t="shared" si="0"/>
        <v>2500</v>
      </c>
      <c r="G17" s="272">
        <f t="shared" si="1"/>
        <v>9.104000000000001E-3</v>
      </c>
      <c r="I17" s="397"/>
      <c r="J17" s="399"/>
      <c r="K17" s="397"/>
      <c r="L17" s="302"/>
      <c r="M17" s="302"/>
    </row>
    <row r="18" spans="1:20" ht="38.25">
      <c r="A18" s="394" t="s">
        <v>991</v>
      </c>
      <c r="B18" s="395" t="s">
        <v>440</v>
      </c>
      <c r="C18" s="349" t="s">
        <v>1017</v>
      </c>
      <c r="D18" s="396">
        <v>15.62</v>
      </c>
      <c r="E18" s="349" t="s">
        <v>557</v>
      </c>
      <c r="F18" s="245">
        <f t="shared" si="0"/>
        <v>2500</v>
      </c>
      <c r="G18" s="272">
        <f t="shared" si="1"/>
        <v>6.2480000000000001E-3</v>
      </c>
      <c r="I18" s="397"/>
      <c r="J18" s="399"/>
      <c r="K18" s="397"/>
      <c r="L18" s="302"/>
      <c r="M18" s="302"/>
      <c r="T18" s="301"/>
    </row>
    <row r="19" spans="1:20" ht="12.75">
      <c r="A19" s="394" t="s">
        <v>991</v>
      </c>
      <c r="B19" s="395" t="s">
        <v>440</v>
      </c>
      <c r="C19" s="349" t="s">
        <v>1018</v>
      </c>
      <c r="D19" s="396">
        <v>21.04</v>
      </c>
      <c r="E19" s="349" t="s">
        <v>442</v>
      </c>
      <c r="F19" s="245">
        <f t="shared" si="0"/>
        <v>1200</v>
      </c>
      <c r="G19" s="272">
        <f t="shared" si="1"/>
        <v>1.7533333333333331E-2</v>
      </c>
      <c r="I19" s="397"/>
      <c r="J19" s="399"/>
      <c r="K19" s="397"/>
      <c r="L19" s="302"/>
      <c r="M19" s="302"/>
      <c r="O19" s="722" t="s">
        <v>50</v>
      </c>
      <c r="P19" s="723"/>
      <c r="Q19" s="723"/>
      <c r="R19" s="723"/>
      <c r="S19" s="724"/>
      <c r="T19" s="302"/>
    </row>
    <row r="20" spans="1:20" ht="38.25">
      <c r="A20" s="394" t="s">
        <v>991</v>
      </c>
      <c r="B20" s="395" t="s">
        <v>440</v>
      </c>
      <c r="C20" s="349" t="s">
        <v>1019</v>
      </c>
      <c r="D20" s="396">
        <v>39.299999999999997</v>
      </c>
      <c r="E20" s="349" t="s">
        <v>557</v>
      </c>
      <c r="F20" s="245">
        <f t="shared" si="0"/>
        <v>2500</v>
      </c>
      <c r="G20" s="272">
        <f t="shared" si="1"/>
        <v>1.5719999999999998E-2</v>
      </c>
      <c r="I20" s="397"/>
      <c r="J20" s="399"/>
      <c r="K20" s="397"/>
      <c r="L20" s="302"/>
      <c r="M20" s="302"/>
      <c r="O20" s="750" t="s">
        <v>56</v>
      </c>
      <c r="P20" s="523"/>
      <c r="Q20" s="523"/>
      <c r="R20" s="523"/>
      <c r="S20" s="744"/>
      <c r="T20" s="65"/>
    </row>
    <row r="21" spans="1:20" ht="38.25">
      <c r="A21" s="394" t="s">
        <v>991</v>
      </c>
      <c r="B21" s="395" t="s">
        <v>440</v>
      </c>
      <c r="C21" s="349" t="s">
        <v>1020</v>
      </c>
      <c r="D21" s="396">
        <v>20.41</v>
      </c>
      <c r="E21" s="349" t="s">
        <v>557</v>
      </c>
      <c r="F21" s="245">
        <f t="shared" si="0"/>
        <v>2500</v>
      </c>
      <c r="G21" s="272">
        <f t="shared" si="1"/>
        <v>8.1639999999999994E-3</v>
      </c>
      <c r="I21" s="397"/>
      <c r="J21" s="399"/>
      <c r="K21" s="397"/>
      <c r="L21" s="302"/>
      <c r="M21" s="302"/>
      <c r="O21" s="303" t="s">
        <v>433</v>
      </c>
      <c r="P21" s="304" t="s">
        <v>429</v>
      </c>
      <c r="Q21" s="257" t="s">
        <v>430</v>
      </c>
      <c r="R21" s="257" t="s">
        <v>431</v>
      </c>
      <c r="S21" s="258" t="s">
        <v>432</v>
      </c>
    </row>
    <row r="22" spans="1:20" ht="38.25">
      <c r="A22" s="394" t="s">
        <v>991</v>
      </c>
      <c r="B22" s="395" t="s">
        <v>440</v>
      </c>
      <c r="C22" s="349" t="s">
        <v>1021</v>
      </c>
      <c r="D22" s="396">
        <v>7.97</v>
      </c>
      <c r="E22" s="349" t="s">
        <v>557</v>
      </c>
      <c r="F22" s="245">
        <f t="shared" si="0"/>
        <v>2500</v>
      </c>
      <c r="G22" s="272">
        <f t="shared" si="1"/>
        <v>3.1879999999999999E-3</v>
      </c>
      <c r="I22" s="397"/>
      <c r="J22" s="399"/>
      <c r="K22" s="397"/>
      <c r="L22" s="302"/>
      <c r="M22" s="302"/>
      <c r="O22" s="305">
        <v>0</v>
      </c>
      <c r="P22" s="306">
        <v>0</v>
      </c>
      <c r="Q22" s="307" t="s">
        <v>44</v>
      </c>
      <c r="R22" s="78">
        <v>450</v>
      </c>
      <c r="S22" s="308">
        <f>P22/R22</f>
        <v>0</v>
      </c>
    </row>
    <row r="23" spans="1:20" ht="25.5">
      <c r="A23" s="394" t="s">
        <v>991</v>
      </c>
      <c r="B23" s="395" t="s">
        <v>440</v>
      </c>
      <c r="C23" s="349" t="s">
        <v>1022</v>
      </c>
      <c r="D23" s="396">
        <v>24.58</v>
      </c>
      <c r="E23" s="349" t="s">
        <v>442</v>
      </c>
      <c r="F23" s="245">
        <f t="shared" si="0"/>
        <v>1200</v>
      </c>
      <c r="G23" s="272">
        <f t="shared" si="1"/>
        <v>2.0483333333333333E-2</v>
      </c>
      <c r="I23" s="397"/>
      <c r="J23" s="399"/>
      <c r="K23" s="397"/>
      <c r="L23" s="302"/>
      <c r="M23" s="302"/>
    </row>
    <row r="24" spans="1:20" ht="25.5">
      <c r="A24" s="394" t="s">
        <v>991</v>
      </c>
      <c r="B24" s="395" t="s">
        <v>440</v>
      </c>
      <c r="C24" s="349" t="s">
        <v>1023</v>
      </c>
      <c r="D24" s="396">
        <v>5.62</v>
      </c>
      <c r="E24" s="349" t="s">
        <v>442</v>
      </c>
      <c r="F24" s="245">
        <f t="shared" si="0"/>
        <v>1200</v>
      </c>
      <c r="G24" s="272">
        <f t="shared" si="1"/>
        <v>4.6833333333333336E-3</v>
      </c>
      <c r="I24" s="397"/>
      <c r="J24" s="399"/>
      <c r="K24" s="397"/>
      <c r="L24" s="302"/>
      <c r="M24" s="302"/>
      <c r="O24" s="722" t="s">
        <v>50</v>
      </c>
      <c r="P24" s="723"/>
      <c r="Q24" s="723"/>
      <c r="R24" s="723"/>
      <c r="S24" s="723"/>
      <c r="T24" s="724"/>
    </row>
    <row r="25" spans="1:20" ht="25.5">
      <c r="A25" s="394" t="s">
        <v>991</v>
      </c>
      <c r="B25" s="395" t="s">
        <v>440</v>
      </c>
      <c r="C25" s="349" t="s">
        <v>1024</v>
      </c>
      <c r="D25" s="396">
        <v>14.69</v>
      </c>
      <c r="E25" s="349" t="s">
        <v>442</v>
      </c>
      <c r="F25" s="245">
        <f t="shared" si="0"/>
        <v>1200</v>
      </c>
      <c r="G25" s="272">
        <f t="shared" si="1"/>
        <v>1.2241666666666666E-2</v>
      </c>
      <c r="I25" s="397"/>
      <c r="J25" s="399"/>
      <c r="K25" s="397"/>
      <c r="L25" s="302"/>
      <c r="M25" s="302"/>
      <c r="O25" s="730" t="s">
        <v>16</v>
      </c>
      <c r="P25" s="725" t="s">
        <v>2</v>
      </c>
      <c r="Q25" s="751" t="s">
        <v>423</v>
      </c>
      <c r="R25" s="727" t="s">
        <v>17</v>
      </c>
      <c r="S25" s="751" t="s">
        <v>20</v>
      </c>
      <c r="T25" s="734" t="s">
        <v>21</v>
      </c>
    </row>
    <row r="26" spans="1:20" ht="25.5">
      <c r="A26" s="394" t="s">
        <v>991</v>
      </c>
      <c r="B26" s="395" t="s">
        <v>440</v>
      </c>
      <c r="C26" s="349" t="s">
        <v>1025</v>
      </c>
      <c r="D26" s="396">
        <v>1.9</v>
      </c>
      <c r="E26" s="349" t="s">
        <v>562</v>
      </c>
      <c r="F26" s="245">
        <f t="shared" si="0"/>
        <v>300</v>
      </c>
      <c r="G26" s="272">
        <f t="shared" si="1"/>
        <v>6.3333333333333332E-3</v>
      </c>
      <c r="I26" s="397"/>
      <c r="J26" s="399"/>
      <c r="K26" s="397"/>
      <c r="L26" s="302"/>
      <c r="M26" s="302"/>
      <c r="O26" s="653"/>
      <c r="P26" s="526"/>
      <c r="Q26" s="603"/>
      <c r="R26" s="526"/>
      <c r="S26" s="603"/>
      <c r="T26" s="656"/>
    </row>
    <row r="27" spans="1:20" ht="25.5">
      <c r="A27" s="394" t="s">
        <v>991</v>
      </c>
      <c r="B27" s="395" t="s">
        <v>440</v>
      </c>
      <c r="C27" s="349" t="s">
        <v>1026</v>
      </c>
      <c r="D27" s="396">
        <v>14.91</v>
      </c>
      <c r="E27" s="349" t="s">
        <v>442</v>
      </c>
      <c r="F27" s="245">
        <f t="shared" si="0"/>
        <v>1200</v>
      </c>
      <c r="G27" s="272">
        <f t="shared" si="1"/>
        <v>1.2425E-2</v>
      </c>
      <c r="I27" s="397"/>
      <c r="J27" s="399"/>
      <c r="K27" s="397"/>
      <c r="L27" s="302"/>
      <c r="M27" s="302"/>
      <c r="O27" s="621"/>
      <c r="P27" s="527"/>
      <c r="Q27" s="520"/>
      <c r="R27" s="527"/>
      <c r="S27" s="520"/>
      <c r="T27" s="624"/>
    </row>
    <row r="28" spans="1:20" ht="25.5">
      <c r="A28" s="394" t="s">
        <v>991</v>
      </c>
      <c r="B28" s="395" t="s">
        <v>440</v>
      </c>
      <c r="C28" s="349" t="s">
        <v>1027</v>
      </c>
      <c r="D28" s="396">
        <v>1.9</v>
      </c>
      <c r="E28" s="349" t="s">
        <v>562</v>
      </c>
      <c r="F28" s="245">
        <f t="shared" si="0"/>
        <v>300</v>
      </c>
      <c r="G28" s="272">
        <f t="shared" si="1"/>
        <v>6.3333333333333332E-3</v>
      </c>
      <c r="I28" s="397"/>
      <c r="J28" s="399"/>
      <c r="K28" s="397"/>
      <c r="L28" s="302"/>
      <c r="M28" s="302"/>
      <c r="O28" s="731" t="s">
        <v>24</v>
      </c>
      <c r="P28" s="239" t="s">
        <v>498</v>
      </c>
      <c r="Q28" s="240">
        <f>SUMIF(E4:E221,"Pisos acarpetados",D4:D221)</f>
        <v>193.3</v>
      </c>
      <c r="R28" s="241">
        <v>1200</v>
      </c>
      <c r="S28" s="752">
        <f>SUM(Q28:Q34)</f>
        <v>8609.39</v>
      </c>
      <c r="T28" s="316">
        <f t="shared" ref="T28:T40" si="5">Q28/R28</f>
        <v>0.16108333333333336</v>
      </c>
    </row>
    <row r="29" spans="1:20" ht="25.5">
      <c r="A29" s="394" t="s">
        <v>991</v>
      </c>
      <c r="B29" s="395" t="s">
        <v>440</v>
      </c>
      <c r="C29" s="349" t="s">
        <v>1028</v>
      </c>
      <c r="D29" s="396">
        <v>14.84</v>
      </c>
      <c r="E29" s="349" t="s">
        <v>442</v>
      </c>
      <c r="F29" s="245">
        <f t="shared" si="0"/>
        <v>1200</v>
      </c>
      <c r="G29" s="272">
        <f t="shared" si="1"/>
        <v>1.2366666666666666E-2</v>
      </c>
      <c r="I29" s="397"/>
      <c r="J29" s="399"/>
      <c r="K29" s="397"/>
      <c r="L29" s="302"/>
      <c r="M29" s="302"/>
      <c r="O29" s="653"/>
      <c r="P29" s="22" t="s">
        <v>26</v>
      </c>
      <c r="Q29" s="240">
        <f>SUMIF(E4:E221,"Pisos frios",D4:D221)</f>
        <v>7059.2299999999987</v>
      </c>
      <c r="R29" s="23">
        <v>1200</v>
      </c>
      <c r="S29" s="526"/>
      <c r="T29" s="316">
        <f t="shared" si="5"/>
        <v>5.8826916666666653</v>
      </c>
    </row>
    <row r="30" spans="1:20" ht="25.5">
      <c r="A30" s="394" t="s">
        <v>991</v>
      </c>
      <c r="B30" s="395" t="s">
        <v>440</v>
      </c>
      <c r="C30" s="349" t="s">
        <v>1029</v>
      </c>
      <c r="D30" s="396">
        <v>1.81</v>
      </c>
      <c r="E30" s="349" t="s">
        <v>562</v>
      </c>
      <c r="F30" s="245">
        <f t="shared" si="0"/>
        <v>300</v>
      </c>
      <c r="G30" s="272">
        <f t="shared" si="1"/>
        <v>6.0333333333333333E-3</v>
      </c>
      <c r="I30" s="397"/>
      <c r="J30" s="399"/>
      <c r="K30" s="397"/>
      <c r="L30" s="302"/>
      <c r="M30" s="302"/>
      <c r="O30" s="653"/>
      <c r="P30" s="22" t="s">
        <v>27</v>
      </c>
      <c r="Q30" s="240">
        <f>SUMIF(E4:E221,"Laboratórios",D4:D221)</f>
        <v>281.15999999999997</v>
      </c>
      <c r="R30" s="28">
        <v>450</v>
      </c>
      <c r="S30" s="526"/>
      <c r="T30" s="316">
        <f t="shared" si="5"/>
        <v>0.62479999999999991</v>
      </c>
    </row>
    <row r="31" spans="1:20" ht="25.5">
      <c r="A31" s="394" t="s">
        <v>991</v>
      </c>
      <c r="B31" s="395" t="s">
        <v>440</v>
      </c>
      <c r="C31" s="349" t="s">
        <v>1030</v>
      </c>
      <c r="D31" s="396">
        <v>14.67</v>
      </c>
      <c r="E31" s="349" t="s">
        <v>442</v>
      </c>
      <c r="F31" s="245">
        <f t="shared" si="0"/>
        <v>1200</v>
      </c>
      <c r="G31" s="272">
        <f t="shared" si="1"/>
        <v>1.2225E-2</v>
      </c>
      <c r="I31" s="397"/>
      <c r="J31" s="399"/>
      <c r="K31" s="397"/>
      <c r="L31" s="302"/>
      <c r="M31" s="302"/>
      <c r="O31" s="653"/>
      <c r="P31" s="22" t="s">
        <v>28</v>
      </c>
      <c r="Q31" s="240">
        <f>SUMIF(E4:E221,"Almoxarifados/galpões",D4:D221)</f>
        <v>267.66000000000003</v>
      </c>
      <c r="R31" s="23">
        <v>2500</v>
      </c>
      <c r="S31" s="526"/>
      <c r="T31" s="316">
        <f t="shared" si="5"/>
        <v>0.10706400000000001</v>
      </c>
    </row>
    <row r="32" spans="1:20" ht="25.5">
      <c r="A32" s="394" t="s">
        <v>991</v>
      </c>
      <c r="B32" s="395" t="s">
        <v>440</v>
      </c>
      <c r="C32" s="349" t="s">
        <v>1031</v>
      </c>
      <c r="D32" s="396">
        <v>1.86</v>
      </c>
      <c r="E32" s="349" t="s">
        <v>562</v>
      </c>
      <c r="F32" s="245">
        <f t="shared" si="0"/>
        <v>300</v>
      </c>
      <c r="G32" s="272">
        <f t="shared" si="1"/>
        <v>6.2000000000000006E-3</v>
      </c>
      <c r="I32" s="397"/>
      <c r="J32" s="399"/>
      <c r="K32" s="397"/>
      <c r="L32" s="302"/>
      <c r="M32" s="302"/>
      <c r="O32" s="653"/>
      <c r="P32" s="22" t="s">
        <v>29</v>
      </c>
      <c r="Q32" s="240">
        <f>SUMIF(E4:E221,"Oficinas",D4:D221)</f>
        <v>0</v>
      </c>
      <c r="R32" s="23">
        <v>1800</v>
      </c>
      <c r="S32" s="526"/>
      <c r="T32" s="316">
        <f t="shared" si="5"/>
        <v>0</v>
      </c>
    </row>
    <row r="33" spans="1:20" ht="25.5">
      <c r="A33" s="394" t="s">
        <v>991</v>
      </c>
      <c r="B33" s="395" t="s">
        <v>440</v>
      </c>
      <c r="C33" s="349" t="s">
        <v>1032</v>
      </c>
      <c r="D33" s="396">
        <v>2.5</v>
      </c>
      <c r="E33" s="349" t="s">
        <v>562</v>
      </c>
      <c r="F33" s="245">
        <f t="shared" si="0"/>
        <v>300</v>
      </c>
      <c r="G33" s="272">
        <f t="shared" si="1"/>
        <v>8.3333333333333332E-3</v>
      </c>
      <c r="I33" s="397"/>
      <c r="J33" s="399"/>
      <c r="K33" s="397"/>
      <c r="L33" s="302"/>
      <c r="M33" s="302"/>
      <c r="O33" s="653"/>
      <c r="P33" s="22" t="s">
        <v>30</v>
      </c>
      <c r="Q33" s="240">
        <f>SUMIF(E4:E221,"Áreas com espaços livres - saguão hall e salão",D4:D221)</f>
        <v>264.74999999999994</v>
      </c>
      <c r="R33" s="23">
        <v>1500</v>
      </c>
      <c r="S33" s="526"/>
      <c r="T33" s="316">
        <f t="shared" si="5"/>
        <v>0.17649999999999996</v>
      </c>
    </row>
    <row r="34" spans="1:20" ht="25.5">
      <c r="A34" s="394" t="s">
        <v>991</v>
      </c>
      <c r="B34" s="395" t="s">
        <v>440</v>
      </c>
      <c r="C34" s="349" t="s">
        <v>1033</v>
      </c>
      <c r="D34" s="396">
        <v>9.16</v>
      </c>
      <c r="E34" s="349" t="s">
        <v>442</v>
      </c>
      <c r="F34" s="245">
        <f t="shared" si="0"/>
        <v>1200</v>
      </c>
      <c r="G34" s="272">
        <f t="shared" si="1"/>
        <v>7.6333333333333331E-3</v>
      </c>
      <c r="I34" s="397"/>
      <c r="J34" s="399"/>
      <c r="K34" s="397"/>
      <c r="L34" s="302"/>
      <c r="M34" s="302"/>
      <c r="O34" s="621"/>
      <c r="P34" s="22" t="s">
        <v>31</v>
      </c>
      <c r="Q34" s="240">
        <f>SUMIF(E4:E221,"Banheiros",D4:D221)</f>
        <v>543.29</v>
      </c>
      <c r="R34" s="28">
        <v>300</v>
      </c>
      <c r="S34" s="527"/>
      <c r="T34" s="316">
        <f t="shared" si="5"/>
        <v>1.8109666666666666</v>
      </c>
    </row>
    <row r="35" spans="1:20" ht="12.75">
      <c r="A35" s="394" t="s">
        <v>991</v>
      </c>
      <c r="B35" s="395" t="s">
        <v>440</v>
      </c>
      <c r="C35" s="349" t="s">
        <v>1034</v>
      </c>
      <c r="D35" s="396">
        <v>2.72</v>
      </c>
      <c r="E35" s="349" t="s">
        <v>557</v>
      </c>
      <c r="F35" s="245">
        <f t="shared" si="0"/>
        <v>2500</v>
      </c>
      <c r="G35" s="272">
        <f t="shared" si="1"/>
        <v>1.088E-3</v>
      </c>
      <c r="I35" s="397"/>
      <c r="J35" s="399"/>
      <c r="K35" s="397"/>
      <c r="L35" s="302"/>
      <c r="M35" s="302"/>
      <c r="O35" s="717" t="s">
        <v>32</v>
      </c>
      <c r="P35" s="22" t="s">
        <v>33</v>
      </c>
      <c r="Q35" s="25">
        <f>SUMIF(K4:K63,"Pisos pavimentados adjacentes/contíguos às edificações",J4:J63)</f>
        <v>1072.5</v>
      </c>
      <c r="R35" s="23">
        <v>2700</v>
      </c>
      <c r="S35" s="753">
        <f>SUM(Q35:Q40)</f>
        <v>10092.48</v>
      </c>
      <c r="T35" s="316">
        <f t="shared" si="5"/>
        <v>0.3972222222222222</v>
      </c>
    </row>
    <row r="36" spans="1:20" ht="25.5">
      <c r="A36" s="394" t="s">
        <v>991</v>
      </c>
      <c r="B36" s="395" t="s">
        <v>440</v>
      </c>
      <c r="C36" s="349" t="s">
        <v>1035</v>
      </c>
      <c r="D36" s="396">
        <v>8.99</v>
      </c>
      <c r="E36" s="349" t="s">
        <v>442</v>
      </c>
      <c r="F36" s="245">
        <f t="shared" si="0"/>
        <v>1200</v>
      </c>
      <c r="G36" s="272">
        <f t="shared" si="1"/>
        <v>7.4916666666666664E-3</v>
      </c>
      <c r="I36" s="397"/>
      <c r="J36" s="399"/>
      <c r="K36" s="397"/>
      <c r="L36" s="302"/>
      <c r="M36" s="302"/>
      <c r="O36" s="653"/>
      <c r="P36" s="22" t="s">
        <v>34</v>
      </c>
      <c r="Q36" s="25">
        <f>SUMIF(K4:K63,"Varrição de passeios e arruamentos",J4:J63)</f>
        <v>8635.2799999999988</v>
      </c>
      <c r="R36" s="23">
        <v>9000</v>
      </c>
      <c r="S36" s="526"/>
      <c r="T36" s="316">
        <f t="shared" si="5"/>
        <v>0.95947555555555541</v>
      </c>
    </row>
    <row r="37" spans="1:20" ht="38.25">
      <c r="A37" s="394" t="s">
        <v>991</v>
      </c>
      <c r="B37" s="395" t="s">
        <v>440</v>
      </c>
      <c r="C37" s="349" t="s">
        <v>1036</v>
      </c>
      <c r="D37" s="396">
        <v>36.4</v>
      </c>
      <c r="E37" s="349" t="s">
        <v>442</v>
      </c>
      <c r="F37" s="245">
        <f t="shared" si="0"/>
        <v>1200</v>
      </c>
      <c r="G37" s="272">
        <f t="shared" si="1"/>
        <v>3.0333333333333334E-2</v>
      </c>
      <c r="I37" s="397"/>
      <c r="J37" s="399"/>
      <c r="K37" s="397"/>
      <c r="L37" s="302"/>
      <c r="M37" s="302"/>
      <c r="O37" s="653"/>
      <c r="P37" s="22" t="s">
        <v>35</v>
      </c>
      <c r="Q37" s="25">
        <f>SUMIF(K4:K63,"Pátios e áreas verdes com alta frequência",J4:J63)</f>
        <v>248.7</v>
      </c>
      <c r="R37" s="23">
        <v>2700</v>
      </c>
      <c r="S37" s="526"/>
      <c r="T37" s="316">
        <f t="shared" si="5"/>
        <v>9.2111111111111102E-2</v>
      </c>
    </row>
    <row r="38" spans="1:20" ht="25.5">
      <c r="A38" s="400" t="s">
        <v>991</v>
      </c>
      <c r="B38" s="401" t="s">
        <v>486</v>
      </c>
      <c r="C38" s="349" t="s">
        <v>1037</v>
      </c>
      <c r="D38" s="396">
        <v>29.86</v>
      </c>
      <c r="E38" s="349" t="s">
        <v>442</v>
      </c>
      <c r="F38" s="245">
        <f t="shared" si="0"/>
        <v>1200</v>
      </c>
      <c r="G38" s="272">
        <f t="shared" si="1"/>
        <v>2.4883333333333334E-2</v>
      </c>
      <c r="I38" s="397"/>
      <c r="J38" s="399"/>
      <c r="K38" s="397"/>
      <c r="L38" s="302"/>
      <c r="M38" s="302"/>
      <c r="O38" s="653"/>
      <c r="P38" s="22" t="s">
        <v>36</v>
      </c>
      <c r="Q38" s="25">
        <f>SUMIF(K4:K63,"Pátios e áreas verdes com média frequência",J4:J63)</f>
        <v>136</v>
      </c>
      <c r="R38" s="23">
        <v>2700</v>
      </c>
      <c r="S38" s="526"/>
      <c r="T38" s="316">
        <f t="shared" si="5"/>
        <v>5.0370370370370371E-2</v>
      </c>
    </row>
    <row r="39" spans="1:20" ht="12.75">
      <c r="A39" s="400" t="s">
        <v>991</v>
      </c>
      <c r="B39" s="401" t="s">
        <v>486</v>
      </c>
      <c r="C39" s="349" t="s">
        <v>1038</v>
      </c>
      <c r="D39" s="396">
        <v>24.71</v>
      </c>
      <c r="E39" s="349" t="s">
        <v>442</v>
      </c>
      <c r="F39" s="245">
        <f t="shared" si="0"/>
        <v>1200</v>
      </c>
      <c r="G39" s="272">
        <f t="shared" si="1"/>
        <v>2.0591666666666668E-2</v>
      </c>
      <c r="I39" s="397"/>
      <c r="J39" s="399"/>
      <c r="K39" s="397"/>
      <c r="L39" s="302"/>
      <c r="M39" s="302"/>
      <c r="O39" s="653"/>
      <c r="P39" s="22" t="s">
        <v>37</v>
      </c>
      <c r="Q39" s="25">
        <f>SUMIF(K4:K63,"Pátios e áreas verdes com baixa frequência",J4:J63)</f>
        <v>0</v>
      </c>
      <c r="R39" s="23">
        <v>2700</v>
      </c>
      <c r="S39" s="526"/>
      <c r="T39" s="316">
        <f t="shared" si="5"/>
        <v>0</v>
      </c>
    </row>
    <row r="40" spans="1:20" ht="25.5">
      <c r="A40" s="400" t="s">
        <v>991</v>
      </c>
      <c r="B40" s="401" t="s">
        <v>486</v>
      </c>
      <c r="C40" s="349" t="s">
        <v>1039</v>
      </c>
      <c r="D40" s="396">
        <v>15.1</v>
      </c>
      <c r="E40" s="349" t="s">
        <v>442</v>
      </c>
      <c r="F40" s="245">
        <f t="shared" si="0"/>
        <v>1200</v>
      </c>
      <c r="G40" s="272">
        <f t="shared" si="1"/>
        <v>1.2583333333333334E-2</v>
      </c>
      <c r="I40" s="397"/>
      <c r="J40" s="399"/>
      <c r="K40" s="397"/>
      <c r="L40" s="302"/>
      <c r="M40" s="302"/>
      <c r="O40" s="621"/>
      <c r="P40" s="22" t="s">
        <v>38</v>
      </c>
      <c r="Q40" s="25">
        <f>SUMIF(K4:K63,"coleta de detritos em pátios e áreas verdes com frequência diária",J4:J63)</f>
        <v>0</v>
      </c>
      <c r="R40" s="23">
        <v>100000</v>
      </c>
      <c r="S40" s="527"/>
      <c r="T40" s="316">
        <f t="shared" si="5"/>
        <v>0</v>
      </c>
    </row>
    <row r="41" spans="1:20" ht="12.75">
      <c r="A41" s="400" t="s">
        <v>991</v>
      </c>
      <c r="B41" s="401" t="s">
        <v>486</v>
      </c>
      <c r="C41" s="349" t="s">
        <v>1040</v>
      </c>
      <c r="D41" s="396">
        <v>22.5</v>
      </c>
      <c r="E41" s="349" t="s">
        <v>442</v>
      </c>
      <c r="F41" s="245">
        <f t="shared" si="0"/>
        <v>1200</v>
      </c>
      <c r="G41" s="272">
        <f>D40/F41</f>
        <v>1.2583333333333334E-2</v>
      </c>
      <c r="I41" s="397"/>
      <c r="J41" s="399"/>
      <c r="K41" s="397"/>
      <c r="L41" s="302"/>
      <c r="M41" s="302"/>
      <c r="O41" s="717" t="s">
        <v>39</v>
      </c>
      <c r="P41" s="22" t="s">
        <v>40</v>
      </c>
      <c r="Q41" s="25">
        <f>P14</f>
        <v>486.55680000000001</v>
      </c>
      <c r="R41" s="23">
        <v>160</v>
      </c>
      <c r="S41" s="753">
        <f>SUM(Q41:Q43)</f>
        <v>2495.5068000000001</v>
      </c>
      <c r="T41" s="316">
        <f>T14</f>
        <v>2.1479639766908001E-2</v>
      </c>
    </row>
    <row r="42" spans="1:20" ht="25.5">
      <c r="A42" s="400" t="s">
        <v>991</v>
      </c>
      <c r="B42" s="401" t="s">
        <v>486</v>
      </c>
      <c r="C42" s="349" t="s">
        <v>1041</v>
      </c>
      <c r="D42" s="396">
        <v>44.87</v>
      </c>
      <c r="E42" s="349" t="s">
        <v>442</v>
      </c>
      <c r="F42" s="245">
        <f t="shared" si="0"/>
        <v>1200</v>
      </c>
      <c r="G42" s="272">
        <f t="shared" ref="G42:G221" si="6">D42/F42</f>
        <v>3.7391666666666663E-2</v>
      </c>
      <c r="I42" s="397"/>
      <c r="J42" s="399"/>
      <c r="K42" s="397"/>
      <c r="L42" s="302"/>
      <c r="M42" s="302"/>
      <c r="O42" s="653"/>
      <c r="P42" s="22" t="s">
        <v>41</v>
      </c>
      <c r="Q42" s="25">
        <f>P4</f>
        <v>761.19659999999999</v>
      </c>
      <c r="R42" s="23">
        <v>380</v>
      </c>
      <c r="S42" s="526"/>
      <c r="T42" s="316">
        <f>T4</f>
        <v>1.4149030177421305E-2</v>
      </c>
    </row>
    <row r="43" spans="1:20" ht="12.75">
      <c r="A43" s="400" t="s">
        <v>991</v>
      </c>
      <c r="B43" s="401" t="s">
        <v>486</v>
      </c>
      <c r="C43" s="349" t="s">
        <v>1042</v>
      </c>
      <c r="D43" s="396">
        <v>22.4</v>
      </c>
      <c r="E43" s="349" t="s">
        <v>442</v>
      </c>
      <c r="F43" s="245">
        <f t="shared" si="0"/>
        <v>1200</v>
      </c>
      <c r="G43" s="272">
        <f t="shared" si="6"/>
        <v>1.8666666666666665E-2</v>
      </c>
      <c r="I43" s="397"/>
      <c r="J43" s="399"/>
      <c r="K43" s="397"/>
      <c r="L43" s="302"/>
      <c r="M43" s="302"/>
      <c r="O43" s="621"/>
      <c r="P43" s="22" t="s">
        <v>42</v>
      </c>
      <c r="Q43" s="25">
        <f>P6</f>
        <v>1247.7534000000001</v>
      </c>
      <c r="R43" s="23">
        <v>380</v>
      </c>
      <c r="S43" s="527"/>
      <c r="T43" s="316">
        <f>T6</f>
        <v>0.2783268979824004</v>
      </c>
    </row>
    <row r="44" spans="1:20" ht="12.75">
      <c r="A44" s="400" t="s">
        <v>991</v>
      </c>
      <c r="B44" s="401" t="s">
        <v>486</v>
      </c>
      <c r="C44" s="349" t="s">
        <v>1043</v>
      </c>
      <c r="D44" s="396">
        <v>37.299999999999997</v>
      </c>
      <c r="E44" s="349" t="s">
        <v>442</v>
      </c>
      <c r="F44" s="245">
        <f t="shared" si="0"/>
        <v>1200</v>
      </c>
      <c r="G44" s="272">
        <f t="shared" si="6"/>
        <v>3.1083333333333331E-2</v>
      </c>
      <c r="I44" s="397"/>
      <c r="J44" s="399"/>
      <c r="K44" s="397"/>
      <c r="L44" s="302"/>
      <c r="M44" s="302"/>
      <c r="O44" s="246" t="s">
        <v>43</v>
      </c>
      <c r="P44" s="22" t="s">
        <v>43</v>
      </c>
      <c r="Q44" s="25">
        <v>0</v>
      </c>
      <c r="R44" s="23">
        <v>160</v>
      </c>
      <c r="S44" s="321">
        <f t="shared" ref="S44:S45" si="7">Q44</f>
        <v>0</v>
      </c>
      <c r="T44" s="316">
        <f>T13</f>
        <v>0</v>
      </c>
    </row>
    <row r="45" spans="1:20" ht="12.75">
      <c r="A45" s="400" t="s">
        <v>991</v>
      </c>
      <c r="B45" s="401" t="s">
        <v>486</v>
      </c>
      <c r="C45" s="349" t="s">
        <v>1044</v>
      </c>
      <c r="D45" s="396">
        <v>22.5</v>
      </c>
      <c r="E45" s="349" t="s">
        <v>442</v>
      </c>
      <c r="F45" s="245">
        <f t="shared" si="0"/>
        <v>1200</v>
      </c>
      <c r="G45" s="272">
        <f t="shared" si="6"/>
        <v>1.8749999999999999E-2</v>
      </c>
      <c r="I45" s="397"/>
      <c r="J45" s="399"/>
      <c r="K45" s="397"/>
      <c r="L45" s="302"/>
      <c r="M45" s="302"/>
      <c r="O45" s="246" t="s">
        <v>44</v>
      </c>
      <c r="P45" s="22" t="s">
        <v>44</v>
      </c>
      <c r="Q45" s="25">
        <f>P22</f>
        <v>0</v>
      </c>
      <c r="R45" s="23">
        <v>450</v>
      </c>
      <c r="S45" s="321">
        <f t="shared" si="7"/>
        <v>0</v>
      </c>
      <c r="T45" s="316">
        <f>Q45/R45</f>
        <v>0</v>
      </c>
    </row>
    <row r="46" spans="1:20" ht="38.25">
      <c r="A46" s="400" t="s">
        <v>991</v>
      </c>
      <c r="B46" s="401" t="s">
        <v>486</v>
      </c>
      <c r="C46" s="349" t="s">
        <v>1045</v>
      </c>
      <c r="D46" s="396">
        <v>13.3</v>
      </c>
      <c r="E46" s="349" t="s">
        <v>562</v>
      </c>
      <c r="F46" s="245">
        <f t="shared" si="0"/>
        <v>300</v>
      </c>
      <c r="G46" s="272">
        <f t="shared" si="6"/>
        <v>4.4333333333333336E-2</v>
      </c>
      <c r="I46" s="397"/>
      <c r="J46" s="399"/>
      <c r="K46" s="397"/>
      <c r="L46" s="302"/>
      <c r="M46" s="302"/>
      <c r="O46" s="719" t="s">
        <v>14</v>
      </c>
      <c r="P46" s="720"/>
      <c r="Q46" s="720"/>
      <c r="R46" s="721"/>
      <c r="S46" s="322">
        <f>SUM(S28:S45)</f>
        <v>21197.376799999998</v>
      </c>
      <c r="T46" s="323">
        <f>SUM(T28:T45)-T41</f>
        <v>10.554760854085744</v>
      </c>
    </row>
    <row r="47" spans="1:20" ht="25.5">
      <c r="A47" s="400" t="s">
        <v>991</v>
      </c>
      <c r="B47" s="401" t="s">
        <v>486</v>
      </c>
      <c r="C47" s="349" t="s">
        <v>1046</v>
      </c>
      <c r="D47" s="396">
        <v>13.3</v>
      </c>
      <c r="E47" s="349" t="s">
        <v>562</v>
      </c>
      <c r="F47" s="245">
        <f t="shared" si="0"/>
        <v>300</v>
      </c>
      <c r="G47" s="272">
        <f t="shared" si="6"/>
        <v>4.4333333333333336E-2</v>
      </c>
      <c r="I47" s="397"/>
      <c r="J47" s="399"/>
      <c r="K47" s="397"/>
      <c r="L47" s="302"/>
      <c r="M47" s="302"/>
      <c r="O47" s="61"/>
      <c r="P47" s="68"/>
      <c r="Q47" s="70"/>
      <c r="R47" s="69"/>
      <c r="S47" s="251"/>
      <c r="T47" s="63"/>
    </row>
    <row r="48" spans="1:20">
      <c r="A48" s="400" t="s">
        <v>991</v>
      </c>
      <c r="B48" s="401" t="s">
        <v>486</v>
      </c>
      <c r="C48" s="349" t="s">
        <v>1047</v>
      </c>
      <c r="D48" s="396">
        <v>3.6</v>
      </c>
      <c r="E48" s="349" t="s">
        <v>557</v>
      </c>
      <c r="F48" s="245">
        <f t="shared" si="0"/>
        <v>2500</v>
      </c>
      <c r="G48" s="272">
        <f t="shared" si="6"/>
        <v>1.4400000000000001E-3</v>
      </c>
      <c r="I48" s="397"/>
      <c r="J48" s="399"/>
      <c r="K48" s="398"/>
      <c r="L48" s="302"/>
      <c r="M48" s="302"/>
      <c r="O48" s="402" t="s">
        <v>520</v>
      </c>
      <c r="P48" s="383">
        <v>30.2</v>
      </c>
      <c r="Q48" s="63"/>
      <c r="R48" s="253"/>
      <c r="S48" s="253" t="s">
        <v>45</v>
      </c>
      <c r="T48" s="254">
        <f>ROUND(T46,0)</f>
        <v>11</v>
      </c>
    </row>
    <row r="49" spans="1:20">
      <c r="A49" s="400" t="s">
        <v>991</v>
      </c>
      <c r="B49" s="401" t="s">
        <v>486</v>
      </c>
      <c r="C49" s="349" t="s">
        <v>1048</v>
      </c>
      <c r="D49" s="396">
        <v>22.4</v>
      </c>
      <c r="E49" s="349" t="s">
        <v>442</v>
      </c>
      <c r="F49" s="245">
        <f t="shared" si="0"/>
        <v>1200</v>
      </c>
      <c r="G49" s="272">
        <f t="shared" si="6"/>
        <v>1.8666666666666665E-2</v>
      </c>
      <c r="I49" s="397"/>
      <c r="J49" s="399"/>
      <c r="K49" s="397"/>
      <c r="L49" s="302"/>
      <c r="M49" s="302"/>
      <c r="O49" s="61"/>
      <c r="P49" s="62"/>
      <c r="Q49" s="63"/>
      <c r="R49" s="253"/>
      <c r="S49" s="253" t="s">
        <v>709</v>
      </c>
      <c r="T49" s="254">
        <f>T41+T44</f>
        <v>2.1479639766908001E-2</v>
      </c>
    </row>
    <row r="50" spans="1:20" ht="12.75">
      <c r="A50" s="400" t="s">
        <v>991</v>
      </c>
      <c r="B50" s="401" t="s">
        <v>486</v>
      </c>
      <c r="C50" s="349" t="s">
        <v>1049</v>
      </c>
      <c r="D50" s="396">
        <v>15.5</v>
      </c>
      <c r="E50" s="349" t="s">
        <v>442</v>
      </c>
      <c r="F50" s="245">
        <f t="shared" si="0"/>
        <v>1200</v>
      </c>
      <c r="G50" s="272">
        <f t="shared" si="6"/>
        <v>1.2916666666666667E-2</v>
      </c>
      <c r="I50" s="397"/>
      <c r="J50" s="399"/>
      <c r="K50" s="397"/>
      <c r="L50" s="737"/>
      <c r="M50" s="555"/>
      <c r="N50" s="555"/>
      <c r="O50" s="555"/>
      <c r="P50" s="555"/>
      <c r="Q50" s="555"/>
      <c r="R50" s="555"/>
      <c r="S50" s="555"/>
      <c r="T50" s="555"/>
    </row>
    <row r="51" spans="1:20" ht="12.75">
      <c r="A51" s="400" t="s">
        <v>991</v>
      </c>
      <c r="B51" s="401" t="s">
        <v>486</v>
      </c>
      <c r="C51" s="349" t="s">
        <v>1050</v>
      </c>
      <c r="D51" s="396">
        <v>22.4</v>
      </c>
      <c r="E51" s="349" t="s">
        <v>442</v>
      </c>
      <c r="F51" s="245">
        <f t="shared" si="0"/>
        <v>1200</v>
      </c>
      <c r="G51" s="272">
        <f t="shared" si="6"/>
        <v>1.8666666666666665E-2</v>
      </c>
      <c r="I51" s="397"/>
      <c r="J51" s="399"/>
      <c r="K51" s="397"/>
      <c r="L51" s="757"/>
      <c r="M51" s="757"/>
      <c r="N51" s="758"/>
      <c r="O51" s="735"/>
      <c r="P51" s="733"/>
      <c r="Q51" s="733"/>
      <c r="R51" s="555"/>
      <c r="S51" s="735"/>
      <c r="T51" s="555"/>
    </row>
    <row r="52" spans="1:20" ht="12.75">
      <c r="A52" s="400" t="s">
        <v>991</v>
      </c>
      <c r="B52" s="401" t="s">
        <v>486</v>
      </c>
      <c r="C52" s="349" t="s">
        <v>1051</v>
      </c>
      <c r="D52" s="396">
        <v>30.2</v>
      </c>
      <c r="E52" s="349" t="s">
        <v>442</v>
      </c>
      <c r="F52" s="245">
        <f t="shared" si="0"/>
        <v>1200</v>
      </c>
      <c r="G52" s="272">
        <f t="shared" si="6"/>
        <v>2.5166666666666667E-2</v>
      </c>
      <c r="I52" s="397"/>
      <c r="J52" s="399"/>
      <c r="K52" s="397"/>
      <c r="L52" s="555"/>
      <c r="M52" s="555"/>
      <c r="N52" s="555"/>
      <c r="O52" s="555"/>
      <c r="P52" s="555"/>
      <c r="Q52" s="735"/>
      <c r="R52" s="733"/>
      <c r="S52" s="735"/>
      <c r="T52" s="733"/>
    </row>
    <row r="53" spans="1:20" ht="25.5">
      <c r="A53" s="400" t="s">
        <v>991</v>
      </c>
      <c r="B53" s="401" t="s">
        <v>486</v>
      </c>
      <c r="C53" s="349" t="s">
        <v>1052</v>
      </c>
      <c r="D53" s="396">
        <v>6.4</v>
      </c>
      <c r="E53" s="349" t="s">
        <v>557</v>
      </c>
      <c r="F53" s="245">
        <f t="shared" si="0"/>
        <v>2500</v>
      </c>
      <c r="G53" s="272">
        <f t="shared" si="6"/>
        <v>2.5600000000000002E-3</v>
      </c>
      <c r="I53" s="397"/>
      <c r="J53" s="399"/>
      <c r="K53" s="397"/>
      <c r="L53" s="555"/>
      <c r="M53" s="555"/>
      <c r="N53" s="555"/>
      <c r="O53" s="555"/>
      <c r="P53" s="555"/>
      <c r="Q53" s="555"/>
      <c r="R53" s="555"/>
      <c r="S53" s="555"/>
      <c r="T53" s="555"/>
    </row>
    <row r="54" spans="1:20" ht="12.75">
      <c r="A54" s="400" t="s">
        <v>991</v>
      </c>
      <c r="B54" s="401" t="s">
        <v>486</v>
      </c>
      <c r="C54" s="349" t="s">
        <v>1053</v>
      </c>
      <c r="D54" s="396">
        <v>22.5</v>
      </c>
      <c r="E54" s="349" t="s">
        <v>442</v>
      </c>
      <c r="F54" s="245">
        <f t="shared" si="0"/>
        <v>1200</v>
      </c>
      <c r="G54" s="272">
        <f t="shared" si="6"/>
        <v>1.8749999999999999E-2</v>
      </c>
      <c r="I54" s="397"/>
      <c r="J54" s="399"/>
      <c r="K54" s="397"/>
      <c r="L54" s="759"/>
      <c r="M54" s="68"/>
      <c r="N54" s="69"/>
      <c r="O54" s="70"/>
      <c r="P54" s="21"/>
      <c r="Q54" s="21"/>
      <c r="R54" s="21"/>
      <c r="S54" s="21"/>
      <c r="T54" s="21"/>
    </row>
    <row r="55" spans="1:20" ht="12.75">
      <c r="A55" s="400" t="s">
        <v>991</v>
      </c>
      <c r="B55" s="401" t="s">
        <v>486</v>
      </c>
      <c r="C55" s="403" t="s">
        <v>1054</v>
      </c>
      <c r="D55" s="396">
        <v>29.5</v>
      </c>
      <c r="E55" s="349" t="s">
        <v>442</v>
      </c>
      <c r="F55" s="245">
        <f t="shared" si="0"/>
        <v>1200</v>
      </c>
      <c r="G55" s="272">
        <f t="shared" si="6"/>
        <v>2.4583333333333332E-2</v>
      </c>
      <c r="I55" s="397"/>
      <c r="J55" s="399"/>
      <c r="K55" s="397"/>
      <c r="L55" s="555"/>
      <c r="M55" s="68"/>
      <c r="N55" s="69"/>
      <c r="O55" s="70"/>
      <c r="P55" s="21"/>
      <c r="Q55" s="21"/>
      <c r="R55" s="21"/>
      <c r="S55" s="21"/>
      <c r="T55" s="21"/>
    </row>
    <row r="56" spans="1:20" ht="12.75">
      <c r="A56" s="400" t="s">
        <v>991</v>
      </c>
      <c r="B56" s="401" t="s">
        <v>486</v>
      </c>
      <c r="C56" s="349" t="s">
        <v>1055</v>
      </c>
      <c r="D56" s="396">
        <v>22</v>
      </c>
      <c r="E56" s="349" t="s">
        <v>442</v>
      </c>
      <c r="F56" s="245">
        <f t="shared" si="0"/>
        <v>1200</v>
      </c>
      <c r="G56" s="272">
        <f t="shared" si="6"/>
        <v>1.8333333333333333E-2</v>
      </c>
      <c r="I56" s="397"/>
      <c r="J56" s="399"/>
      <c r="K56" s="397"/>
      <c r="L56" s="555"/>
      <c r="M56" s="68"/>
      <c r="N56" s="63"/>
      <c r="O56" s="70"/>
      <c r="P56" s="21"/>
      <c r="Q56" s="21"/>
      <c r="R56" s="21"/>
      <c r="S56" s="21"/>
      <c r="T56" s="21"/>
    </row>
    <row r="57" spans="1:20" ht="25.5">
      <c r="A57" s="400" t="s">
        <v>991</v>
      </c>
      <c r="B57" s="401" t="s">
        <v>486</v>
      </c>
      <c r="C57" s="349" t="s">
        <v>1056</v>
      </c>
      <c r="D57" s="396">
        <v>15.1</v>
      </c>
      <c r="E57" s="349" t="s">
        <v>442</v>
      </c>
      <c r="F57" s="245">
        <f t="shared" si="0"/>
        <v>1200</v>
      </c>
      <c r="G57" s="272">
        <f t="shared" si="6"/>
        <v>1.2583333333333334E-2</v>
      </c>
      <c r="I57" s="397"/>
      <c r="J57" s="399"/>
      <c r="K57" s="397"/>
      <c r="L57" s="555"/>
      <c r="M57" s="68"/>
      <c r="N57" s="69"/>
      <c r="O57" s="70"/>
      <c r="P57" s="21"/>
      <c r="Q57" s="21"/>
      <c r="R57" s="21"/>
      <c r="S57" s="21"/>
      <c r="T57" s="21"/>
    </row>
    <row r="58" spans="1:20" ht="25.5">
      <c r="A58" s="400" t="s">
        <v>991</v>
      </c>
      <c r="B58" s="401" t="s">
        <v>486</v>
      </c>
      <c r="C58" s="349" t="s">
        <v>1057</v>
      </c>
      <c r="D58" s="396">
        <v>15.8</v>
      </c>
      <c r="E58" s="349" t="s">
        <v>442</v>
      </c>
      <c r="F58" s="245">
        <f t="shared" si="0"/>
        <v>1200</v>
      </c>
      <c r="G58" s="272">
        <f t="shared" si="6"/>
        <v>1.3166666666666667E-2</v>
      </c>
      <c r="I58" s="397"/>
      <c r="J58" s="399"/>
      <c r="K58" s="397"/>
      <c r="L58" s="555"/>
      <c r="M58" s="68"/>
      <c r="N58" s="69"/>
      <c r="O58" s="70"/>
      <c r="P58" s="21"/>
      <c r="Q58" s="21"/>
      <c r="R58" s="21"/>
      <c r="S58" s="21"/>
      <c r="T58" s="21"/>
    </row>
    <row r="59" spans="1:20" ht="38.25">
      <c r="A59" s="400" t="s">
        <v>991</v>
      </c>
      <c r="B59" s="401" t="s">
        <v>486</v>
      </c>
      <c r="C59" s="349" t="s">
        <v>1058</v>
      </c>
      <c r="D59" s="396">
        <v>1.7</v>
      </c>
      <c r="E59" s="349" t="s">
        <v>562</v>
      </c>
      <c r="F59" s="245">
        <f t="shared" si="0"/>
        <v>300</v>
      </c>
      <c r="G59" s="272">
        <f t="shared" si="6"/>
        <v>5.6666666666666662E-3</v>
      </c>
      <c r="I59" s="397"/>
      <c r="J59" s="399"/>
      <c r="K59" s="397"/>
      <c r="L59" s="555"/>
      <c r="M59" s="68"/>
      <c r="N59" s="69"/>
      <c r="O59" s="70"/>
      <c r="P59" s="21"/>
      <c r="Q59" s="21"/>
      <c r="R59" s="21"/>
      <c r="S59" s="21"/>
      <c r="T59" s="21"/>
    </row>
    <row r="60" spans="1:20" ht="38.25">
      <c r="A60" s="400" t="s">
        <v>991</v>
      </c>
      <c r="B60" s="401" t="s">
        <v>486</v>
      </c>
      <c r="C60" s="349" t="s">
        <v>1059</v>
      </c>
      <c r="D60" s="396">
        <v>1.7</v>
      </c>
      <c r="E60" s="349" t="s">
        <v>562</v>
      </c>
      <c r="F60" s="245">
        <f t="shared" si="0"/>
        <v>300</v>
      </c>
      <c r="G60" s="272">
        <f t="shared" si="6"/>
        <v>5.6666666666666662E-3</v>
      </c>
      <c r="I60" s="397"/>
      <c r="J60" s="399"/>
      <c r="K60" s="397"/>
      <c r="L60" s="555"/>
      <c r="M60" s="68"/>
      <c r="N60" s="63"/>
      <c r="O60" s="70"/>
      <c r="P60" s="21"/>
      <c r="Q60" s="21"/>
      <c r="R60" s="21"/>
      <c r="S60" s="21"/>
      <c r="T60" s="21"/>
    </row>
    <row r="61" spans="1:20" ht="12.75">
      <c r="A61" s="400" t="s">
        <v>991</v>
      </c>
      <c r="B61" s="401" t="s">
        <v>486</v>
      </c>
      <c r="C61" s="349" t="s">
        <v>1060</v>
      </c>
      <c r="D61" s="396">
        <v>3.7</v>
      </c>
      <c r="E61" s="349" t="s">
        <v>442</v>
      </c>
      <c r="F61" s="245">
        <f t="shared" si="0"/>
        <v>1200</v>
      </c>
      <c r="G61" s="272">
        <f t="shared" si="6"/>
        <v>3.0833333333333333E-3</v>
      </c>
      <c r="I61" s="397"/>
      <c r="J61" s="399"/>
      <c r="K61" s="397"/>
      <c r="L61" s="759"/>
      <c r="M61" s="68"/>
      <c r="N61" s="69"/>
      <c r="O61" s="70"/>
      <c r="P61" s="21"/>
      <c r="Q61" s="21"/>
      <c r="R61" s="21"/>
      <c r="S61" s="21"/>
      <c r="T61" s="21"/>
    </row>
    <row r="62" spans="1:20" ht="12.75">
      <c r="A62" s="400" t="s">
        <v>991</v>
      </c>
      <c r="B62" s="401" t="s">
        <v>486</v>
      </c>
      <c r="C62" s="349" t="s">
        <v>1061</v>
      </c>
      <c r="D62" s="396">
        <v>24.8</v>
      </c>
      <c r="E62" s="349" t="s">
        <v>442</v>
      </c>
      <c r="F62" s="245">
        <f t="shared" si="0"/>
        <v>1200</v>
      </c>
      <c r="G62" s="272">
        <f t="shared" si="6"/>
        <v>2.0666666666666667E-2</v>
      </c>
      <c r="I62" s="397"/>
      <c r="J62" s="399"/>
      <c r="K62" s="398"/>
      <c r="L62" s="555"/>
      <c r="M62" s="68"/>
      <c r="N62" s="69"/>
      <c r="O62" s="70"/>
      <c r="P62" s="21"/>
      <c r="Q62" s="21"/>
      <c r="R62" s="21"/>
      <c r="S62" s="21"/>
      <c r="T62" s="21"/>
    </row>
    <row r="63" spans="1:20" ht="25.5">
      <c r="A63" s="400" t="s">
        <v>991</v>
      </c>
      <c r="B63" s="401" t="s">
        <v>486</v>
      </c>
      <c r="C63" s="349" t="s">
        <v>1062</v>
      </c>
      <c r="D63" s="396">
        <v>116.96</v>
      </c>
      <c r="E63" s="349" t="s">
        <v>442</v>
      </c>
      <c r="F63" s="245">
        <f t="shared" si="0"/>
        <v>1200</v>
      </c>
      <c r="G63" s="272">
        <f t="shared" si="6"/>
        <v>9.746666666666666E-2</v>
      </c>
      <c r="I63" s="397"/>
      <c r="J63" s="399"/>
      <c r="K63" s="397"/>
      <c r="L63" s="555"/>
      <c r="M63" s="68"/>
      <c r="N63" s="69"/>
      <c r="O63" s="70"/>
      <c r="P63" s="21"/>
      <c r="Q63" s="21"/>
      <c r="R63" s="21"/>
      <c r="S63" s="21"/>
      <c r="T63" s="21"/>
    </row>
    <row r="64" spans="1:20" ht="25.5">
      <c r="A64" s="400" t="s">
        <v>991</v>
      </c>
      <c r="B64" s="401" t="s">
        <v>486</v>
      </c>
      <c r="C64" s="349" t="s">
        <v>1063</v>
      </c>
      <c r="D64" s="396">
        <v>21.8</v>
      </c>
      <c r="E64" s="349" t="s">
        <v>442</v>
      </c>
      <c r="F64" s="245">
        <f t="shared" si="0"/>
        <v>1200</v>
      </c>
      <c r="G64" s="272">
        <f t="shared" si="6"/>
        <v>1.8166666666666668E-2</v>
      </c>
      <c r="I64" s="330"/>
      <c r="J64" s="331"/>
      <c r="K64" s="331"/>
      <c r="L64" s="555"/>
      <c r="M64" s="68"/>
      <c r="N64" s="69"/>
      <c r="O64" s="70"/>
      <c r="P64" s="21"/>
      <c r="Q64" s="21"/>
      <c r="R64" s="21"/>
      <c r="S64" s="21"/>
      <c r="T64" s="21"/>
    </row>
    <row r="65" spans="1:20" ht="12.75">
      <c r="A65" s="400" t="s">
        <v>991</v>
      </c>
      <c r="B65" s="401" t="s">
        <v>486</v>
      </c>
      <c r="C65" s="349" t="s">
        <v>1064</v>
      </c>
      <c r="D65" s="396">
        <v>8.8000000000000007</v>
      </c>
      <c r="E65" s="349" t="s">
        <v>442</v>
      </c>
      <c r="F65" s="245">
        <f t="shared" si="0"/>
        <v>1200</v>
      </c>
      <c r="G65" s="272">
        <f t="shared" si="6"/>
        <v>7.3333333333333341E-3</v>
      </c>
      <c r="I65" s="65"/>
      <c r="J65" s="65"/>
      <c r="K65" s="65"/>
      <c r="L65" s="555"/>
      <c r="M65" s="68"/>
      <c r="N65" s="69"/>
      <c r="O65" s="70"/>
      <c r="P65" s="21"/>
      <c r="Q65" s="21"/>
      <c r="R65" s="21"/>
      <c r="S65" s="21"/>
      <c r="T65" s="21"/>
    </row>
    <row r="66" spans="1:20" ht="25.5">
      <c r="A66" s="404" t="s">
        <v>1065</v>
      </c>
      <c r="B66" s="405" t="s">
        <v>440</v>
      </c>
      <c r="C66" s="349" t="s">
        <v>1066</v>
      </c>
      <c r="D66" s="396">
        <v>30.7</v>
      </c>
      <c r="E66" s="349" t="s">
        <v>442</v>
      </c>
      <c r="F66" s="245">
        <f t="shared" si="0"/>
        <v>1200</v>
      </c>
      <c r="G66" s="272">
        <f t="shared" si="6"/>
        <v>2.5583333333333333E-2</v>
      </c>
      <c r="L66" s="555"/>
      <c r="M66" s="68"/>
      <c r="N66" s="69"/>
      <c r="O66" s="70"/>
      <c r="P66" s="21"/>
      <c r="Q66" s="21"/>
      <c r="R66" s="21"/>
      <c r="S66" s="21"/>
      <c r="T66" s="21"/>
    </row>
    <row r="67" spans="1:20" ht="25.5">
      <c r="A67" s="404" t="s">
        <v>1065</v>
      </c>
      <c r="B67" s="405" t="s">
        <v>440</v>
      </c>
      <c r="C67" s="349" t="s">
        <v>1067</v>
      </c>
      <c r="D67" s="396">
        <v>24.03</v>
      </c>
      <c r="E67" s="349" t="s">
        <v>557</v>
      </c>
      <c r="F67" s="245">
        <f t="shared" si="0"/>
        <v>2500</v>
      </c>
      <c r="G67" s="272">
        <f t="shared" si="6"/>
        <v>9.6120000000000008E-3</v>
      </c>
      <c r="L67" s="759"/>
      <c r="M67" s="68"/>
      <c r="N67" s="69"/>
      <c r="O67" s="70"/>
      <c r="P67" s="21"/>
      <c r="Q67" s="21"/>
      <c r="R67" s="21"/>
      <c r="S67" s="21"/>
      <c r="T67" s="21"/>
    </row>
    <row r="68" spans="1:20" ht="12.75">
      <c r="A68" s="404" t="s">
        <v>1065</v>
      </c>
      <c r="B68" s="405" t="s">
        <v>440</v>
      </c>
      <c r="C68" s="349" t="s">
        <v>1068</v>
      </c>
      <c r="D68" s="396">
        <v>25.09</v>
      </c>
      <c r="E68" s="349" t="s">
        <v>442</v>
      </c>
      <c r="F68" s="245">
        <f t="shared" si="0"/>
        <v>1200</v>
      </c>
      <c r="G68" s="272">
        <f t="shared" si="6"/>
        <v>2.0908333333333334E-2</v>
      </c>
      <c r="L68" s="555"/>
      <c r="M68" s="68"/>
      <c r="N68" s="69"/>
      <c r="O68" s="70"/>
      <c r="P68" s="21"/>
      <c r="Q68" s="21"/>
      <c r="R68" s="21"/>
      <c r="S68" s="21"/>
      <c r="T68" s="21"/>
    </row>
    <row r="69" spans="1:20" ht="12.75">
      <c r="A69" s="404" t="s">
        <v>1065</v>
      </c>
      <c r="B69" s="405" t="s">
        <v>440</v>
      </c>
      <c r="C69" s="349" t="s">
        <v>1069</v>
      </c>
      <c r="D69" s="396">
        <v>23.83</v>
      </c>
      <c r="E69" s="349" t="s">
        <v>442</v>
      </c>
      <c r="F69" s="245">
        <f t="shared" si="0"/>
        <v>1200</v>
      </c>
      <c r="G69" s="272">
        <f t="shared" si="6"/>
        <v>1.9858333333333332E-2</v>
      </c>
      <c r="L69" s="555"/>
      <c r="M69" s="68"/>
      <c r="N69" s="69"/>
      <c r="O69" s="70"/>
      <c r="P69" s="21"/>
      <c r="Q69" s="21"/>
      <c r="R69" s="21"/>
      <c r="S69" s="21"/>
      <c r="T69" s="21"/>
    </row>
    <row r="70" spans="1:20" ht="25.5">
      <c r="A70" s="404" t="s">
        <v>1065</v>
      </c>
      <c r="B70" s="405" t="s">
        <v>440</v>
      </c>
      <c r="C70" s="349" t="s">
        <v>1070</v>
      </c>
      <c r="D70" s="396">
        <v>25.18</v>
      </c>
      <c r="E70" s="349" t="s">
        <v>442</v>
      </c>
      <c r="F70" s="245">
        <f t="shared" si="0"/>
        <v>1200</v>
      </c>
      <c r="G70" s="272">
        <f t="shared" si="6"/>
        <v>2.0983333333333333E-2</v>
      </c>
      <c r="L70" s="61"/>
      <c r="M70" s="68"/>
      <c r="N70" s="69"/>
      <c r="O70" s="70"/>
      <c r="P70" s="21"/>
      <c r="Q70" s="21"/>
      <c r="R70" s="21"/>
      <c r="S70" s="21"/>
      <c r="T70" s="21"/>
    </row>
    <row r="71" spans="1:20" ht="12.75">
      <c r="A71" s="404" t="s">
        <v>1065</v>
      </c>
      <c r="B71" s="405" t="s">
        <v>440</v>
      </c>
      <c r="C71" s="349" t="s">
        <v>1071</v>
      </c>
      <c r="D71" s="396">
        <v>12.09</v>
      </c>
      <c r="E71" s="349" t="s">
        <v>442</v>
      </c>
      <c r="F71" s="245">
        <f t="shared" si="0"/>
        <v>1200</v>
      </c>
      <c r="G71" s="272">
        <f t="shared" si="6"/>
        <v>1.0075000000000001E-2</v>
      </c>
      <c r="L71" s="406"/>
      <c r="M71" s="68"/>
      <c r="N71" s="69"/>
      <c r="O71" s="70"/>
      <c r="P71" s="21"/>
      <c r="Q71" s="21"/>
      <c r="R71" s="21"/>
      <c r="S71" s="21"/>
      <c r="T71" s="21"/>
    </row>
    <row r="72" spans="1:20" ht="12.75">
      <c r="A72" s="404" t="s">
        <v>1065</v>
      </c>
      <c r="B72" s="405" t="s">
        <v>440</v>
      </c>
      <c r="C72" s="349" t="s">
        <v>1072</v>
      </c>
      <c r="D72" s="396">
        <v>12.04</v>
      </c>
      <c r="E72" s="349" t="s">
        <v>442</v>
      </c>
      <c r="F72" s="245">
        <f t="shared" si="0"/>
        <v>1200</v>
      </c>
      <c r="G72" s="272">
        <f t="shared" si="6"/>
        <v>1.0033333333333333E-2</v>
      </c>
      <c r="L72" s="735"/>
      <c r="M72" s="555"/>
      <c r="N72" s="555"/>
      <c r="O72" s="332"/>
      <c r="P72" s="13"/>
      <c r="Q72" s="332"/>
      <c r="R72" s="13"/>
      <c r="S72" s="332"/>
      <c r="T72" s="13"/>
    </row>
    <row r="73" spans="1:20" ht="25.5">
      <c r="A73" s="404" t="s">
        <v>1065</v>
      </c>
      <c r="B73" s="405" t="s">
        <v>440</v>
      </c>
      <c r="C73" s="349" t="s">
        <v>1073</v>
      </c>
      <c r="D73" s="396">
        <v>12.38</v>
      </c>
      <c r="E73" s="349" t="s">
        <v>442</v>
      </c>
      <c r="F73" s="245">
        <f t="shared" si="0"/>
        <v>1200</v>
      </c>
      <c r="G73" s="272">
        <f t="shared" si="6"/>
        <v>1.0316666666666667E-2</v>
      </c>
      <c r="L73" s="735"/>
      <c r="M73" s="555"/>
      <c r="N73" s="555"/>
      <c r="O73" s="555"/>
      <c r="P73" s="555"/>
      <c r="Q73" s="555"/>
      <c r="R73" s="333"/>
      <c r="S73" s="334"/>
      <c r="T73" s="333"/>
    </row>
    <row r="74" spans="1:20" ht="12.75">
      <c r="A74" s="404" t="s">
        <v>1065</v>
      </c>
      <c r="B74" s="405" t="s">
        <v>440</v>
      </c>
      <c r="C74" s="349" t="s">
        <v>1074</v>
      </c>
      <c r="D74" s="396">
        <v>12.3</v>
      </c>
      <c r="E74" s="349" t="s">
        <v>442</v>
      </c>
      <c r="F74" s="245">
        <f t="shared" si="0"/>
        <v>1200</v>
      </c>
      <c r="G74" s="272">
        <f t="shared" si="6"/>
        <v>1.025E-2</v>
      </c>
    </row>
    <row r="75" spans="1:20" ht="38.25">
      <c r="A75" s="404" t="s">
        <v>1065</v>
      </c>
      <c r="B75" s="405" t="s">
        <v>440</v>
      </c>
      <c r="C75" s="349" t="s">
        <v>1075</v>
      </c>
      <c r="D75" s="396">
        <v>25.12</v>
      </c>
      <c r="E75" s="349" t="s">
        <v>442</v>
      </c>
      <c r="F75" s="245">
        <f t="shared" si="0"/>
        <v>1200</v>
      </c>
      <c r="G75" s="272">
        <f t="shared" si="6"/>
        <v>2.0933333333333335E-2</v>
      </c>
    </row>
    <row r="76" spans="1:20" ht="12.75">
      <c r="A76" s="404" t="s">
        <v>1065</v>
      </c>
      <c r="B76" s="405" t="s">
        <v>440</v>
      </c>
      <c r="C76" s="349" t="s">
        <v>1076</v>
      </c>
      <c r="D76" s="396">
        <v>24.83</v>
      </c>
      <c r="E76" s="349" t="s">
        <v>442</v>
      </c>
      <c r="F76" s="245">
        <f t="shared" si="0"/>
        <v>1200</v>
      </c>
      <c r="G76" s="272">
        <f t="shared" si="6"/>
        <v>2.0691666666666664E-2</v>
      </c>
    </row>
    <row r="77" spans="1:20" ht="12.75">
      <c r="A77" s="404" t="s">
        <v>1065</v>
      </c>
      <c r="B77" s="405" t="s">
        <v>440</v>
      </c>
      <c r="C77" s="349" t="s">
        <v>1077</v>
      </c>
      <c r="D77" s="396">
        <v>23.96</v>
      </c>
      <c r="E77" s="349" t="s">
        <v>442</v>
      </c>
      <c r="F77" s="245">
        <f t="shared" si="0"/>
        <v>1200</v>
      </c>
      <c r="G77" s="272">
        <f t="shared" si="6"/>
        <v>1.9966666666666667E-2</v>
      </c>
    </row>
    <row r="78" spans="1:20" ht="25.5">
      <c r="A78" s="404" t="s">
        <v>1065</v>
      </c>
      <c r="B78" s="405" t="s">
        <v>440</v>
      </c>
      <c r="C78" s="349" t="s">
        <v>1078</v>
      </c>
      <c r="D78" s="396">
        <v>20.2</v>
      </c>
      <c r="E78" s="349" t="s">
        <v>442</v>
      </c>
      <c r="F78" s="245">
        <f t="shared" si="0"/>
        <v>1200</v>
      </c>
      <c r="G78" s="272">
        <f t="shared" si="6"/>
        <v>1.6833333333333332E-2</v>
      </c>
    </row>
    <row r="79" spans="1:20" ht="25.5">
      <c r="A79" s="404" t="s">
        <v>1065</v>
      </c>
      <c r="B79" s="405" t="s">
        <v>440</v>
      </c>
      <c r="C79" s="349" t="s">
        <v>1079</v>
      </c>
      <c r="D79" s="396">
        <v>20.8</v>
      </c>
      <c r="E79" s="349" t="s">
        <v>442</v>
      </c>
      <c r="F79" s="245">
        <f t="shared" si="0"/>
        <v>1200</v>
      </c>
      <c r="G79" s="272">
        <f t="shared" si="6"/>
        <v>1.7333333333333333E-2</v>
      </c>
    </row>
    <row r="80" spans="1:20" ht="12.75">
      <c r="A80" s="404" t="s">
        <v>1065</v>
      </c>
      <c r="B80" s="405" t="s">
        <v>440</v>
      </c>
      <c r="C80" s="349" t="s">
        <v>1080</v>
      </c>
      <c r="D80" s="396">
        <v>4.8</v>
      </c>
      <c r="E80" s="349" t="s">
        <v>442</v>
      </c>
      <c r="F80" s="245">
        <f t="shared" si="0"/>
        <v>1200</v>
      </c>
      <c r="G80" s="272">
        <f t="shared" si="6"/>
        <v>4.0000000000000001E-3</v>
      </c>
    </row>
    <row r="81" spans="1:7" ht="25.5">
      <c r="A81" s="404" t="s">
        <v>1065</v>
      </c>
      <c r="B81" s="405" t="s">
        <v>440</v>
      </c>
      <c r="C81" s="349" t="s">
        <v>1081</v>
      </c>
      <c r="D81" s="396">
        <v>7.7</v>
      </c>
      <c r="E81" s="349" t="s">
        <v>562</v>
      </c>
      <c r="F81" s="245">
        <f t="shared" si="0"/>
        <v>300</v>
      </c>
      <c r="G81" s="272">
        <f t="shared" si="6"/>
        <v>2.5666666666666667E-2</v>
      </c>
    </row>
    <row r="82" spans="1:7" ht="38.25">
      <c r="A82" s="404" t="s">
        <v>1065</v>
      </c>
      <c r="B82" s="405" t="s">
        <v>440</v>
      </c>
      <c r="C82" s="349" t="s">
        <v>1082</v>
      </c>
      <c r="D82" s="396">
        <v>7.7</v>
      </c>
      <c r="E82" s="349" t="s">
        <v>562</v>
      </c>
      <c r="F82" s="245">
        <f t="shared" si="0"/>
        <v>300</v>
      </c>
      <c r="G82" s="272">
        <f t="shared" si="6"/>
        <v>2.5666666666666667E-2</v>
      </c>
    </row>
    <row r="83" spans="1:7" ht="38.25">
      <c r="A83" s="404" t="s">
        <v>1065</v>
      </c>
      <c r="B83" s="405" t="s">
        <v>440</v>
      </c>
      <c r="C83" s="349" t="s">
        <v>1083</v>
      </c>
      <c r="D83" s="396">
        <v>38.43</v>
      </c>
      <c r="E83" s="349" t="s">
        <v>562</v>
      </c>
      <c r="F83" s="245">
        <f t="shared" si="0"/>
        <v>300</v>
      </c>
      <c r="G83" s="272">
        <f t="shared" si="6"/>
        <v>0.12809999999999999</v>
      </c>
    </row>
    <row r="84" spans="1:7" ht="25.5">
      <c r="A84" s="404" t="s">
        <v>1065</v>
      </c>
      <c r="B84" s="405" t="s">
        <v>440</v>
      </c>
      <c r="C84" s="349" t="s">
        <v>1084</v>
      </c>
      <c r="D84" s="396">
        <v>38.69</v>
      </c>
      <c r="E84" s="349" t="s">
        <v>562</v>
      </c>
      <c r="F84" s="245">
        <f t="shared" si="0"/>
        <v>300</v>
      </c>
      <c r="G84" s="272">
        <f t="shared" si="6"/>
        <v>0.12896666666666665</v>
      </c>
    </row>
    <row r="85" spans="1:7" ht="12.75">
      <c r="A85" s="404" t="s">
        <v>1065</v>
      </c>
      <c r="B85" s="405" t="s">
        <v>440</v>
      </c>
      <c r="C85" s="349" t="s">
        <v>1085</v>
      </c>
      <c r="D85" s="396">
        <v>1.9</v>
      </c>
      <c r="E85" s="349" t="s">
        <v>557</v>
      </c>
      <c r="F85" s="245">
        <f t="shared" si="0"/>
        <v>2500</v>
      </c>
      <c r="G85" s="272">
        <f t="shared" si="6"/>
        <v>7.5999999999999993E-4</v>
      </c>
    </row>
    <row r="86" spans="1:7" ht="38.25">
      <c r="A86" s="404" t="s">
        <v>1065</v>
      </c>
      <c r="B86" s="405" t="s">
        <v>440</v>
      </c>
      <c r="C86" s="349" t="s">
        <v>1086</v>
      </c>
      <c r="D86" s="396">
        <v>52.6</v>
      </c>
      <c r="E86" s="349" t="s">
        <v>442</v>
      </c>
      <c r="F86" s="245">
        <f t="shared" si="0"/>
        <v>1200</v>
      </c>
      <c r="G86" s="272">
        <f t="shared" si="6"/>
        <v>4.3833333333333335E-2</v>
      </c>
    </row>
    <row r="87" spans="1:7" ht="12.75">
      <c r="A87" s="404" t="s">
        <v>1065</v>
      </c>
      <c r="B87" s="405" t="s">
        <v>440</v>
      </c>
      <c r="C87" s="349" t="s">
        <v>1087</v>
      </c>
      <c r="D87" s="396">
        <v>4.5</v>
      </c>
      <c r="E87" s="349" t="s">
        <v>442</v>
      </c>
      <c r="F87" s="245">
        <f t="shared" si="0"/>
        <v>1200</v>
      </c>
      <c r="G87" s="272">
        <f t="shared" si="6"/>
        <v>3.7499999999999999E-3</v>
      </c>
    </row>
    <row r="88" spans="1:7" ht="25.5">
      <c r="A88" s="404" t="s">
        <v>1065</v>
      </c>
      <c r="B88" s="405" t="s">
        <v>440</v>
      </c>
      <c r="C88" s="349" t="s">
        <v>1088</v>
      </c>
      <c r="D88" s="396">
        <v>32.46</v>
      </c>
      <c r="E88" s="349" t="s">
        <v>557</v>
      </c>
      <c r="F88" s="245">
        <f t="shared" si="0"/>
        <v>2500</v>
      </c>
      <c r="G88" s="272">
        <f t="shared" si="6"/>
        <v>1.2984000000000001E-2</v>
      </c>
    </row>
    <row r="89" spans="1:7" ht="38.25">
      <c r="A89" s="404" t="s">
        <v>1065</v>
      </c>
      <c r="B89" s="405" t="s">
        <v>440</v>
      </c>
      <c r="C89" s="349" t="s">
        <v>1089</v>
      </c>
      <c r="D89" s="396">
        <v>20</v>
      </c>
      <c r="E89" s="349" t="s">
        <v>442</v>
      </c>
      <c r="F89" s="245">
        <f t="shared" si="0"/>
        <v>1200</v>
      </c>
      <c r="G89" s="272">
        <f t="shared" si="6"/>
        <v>1.6666666666666666E-2</v>
      </c>
    </row>
    <row r="90" spans="1:7" ht="25.5">
      <c r="A90" s="404" t="s">
        <v>1065</v>
      </c>
      <c r="B90" s="405" t="s">
        <v>440</v>
      </c>
      <c r="C90" s="349" t="s">
        <v>1090</v>
      </c>
      <c r="D90" s="396">
        <v>8.3800000000000008</v>
      </c>
      <c r="E90" s="349" t="s">
        <v>442</v>
      </c>
      <c r="F90" s="245">
        <f t="shared" si="0"/>
        <v>1200</v>
      </c>
      <c r="G90" s="272">
        <f t="shared" si="6"/>
        <v>6.9833333333333336E-3</v>
      </c>
    </row>
    <row r="91" spans="1:7" ht="25.5">
      <c r="A91" s="404" t="s">
        <v>1065</v>
      </c>
      <c r="B91" s="405" t="s">
        <v>440</v>
      </c>
      <c r="C91" s="349" t="s">
        <v>1091</v>
      </c>
      <c r="D91" s="396">
        <v>19.13</v>
      </c>
      <c r="E91" s="349" t="s">
        <v>442</v>
      </c>
      <c r="F91" s="245">
        <f t="shared" si="0"/>
        <v>1200</v>
      </c>
      <c r="G91" s="272">
        <f t="shared" si="6"/>
        <v>1.5941666666666666E-2</v>
      </c>
    </row>
    <row r="92" spans="1:7" ht="25.5">
      <c r="A92" s="404" t="s">
        <v>1065</v>
      </c>
      <c r="B92" s="405" t="s">
        <v>440</v>
      </c>
      <c r="C92" s="349" t="s">
        <v>1092</v>
      </c>
      <c r="D92" s="396">
        <v>3.28</v>
      </c>
      <c r="E92" s="349" t="s">
        <v>562</v>
      </c>
      <c r="F92" s="245">
        <f t="shared" si="0"/>
        <v>300</v>
      </c>
      <c r="G92" s="272">
        <f t="shared" si="6"/>
        <v>1.0933333333333333E-2</v>
      </c>
    </row>
    <row r="93" spans="1:7" ht="12.75">
      <c r="A93" s="404" t="s">
        <v>1065</v>
      </c>
      <c r="B93" s="405" t="s">
        <v>440</v>
      </c>
      <c r="C93" s="349" t="s">
        <v>630</v>
      </c>
      <c r="D93" s="396">
        <v>3.42</v>
      </c>
      <c r="E93" s="349" t="s">
        <v>442</v>
      </c>
      <c r="F93" s="245">
        <f t="shared" si="0"/>
        <v>1200</v>
      </c>
      <c r="G93" s="272">
        <f t="shared" si="6"/>
        <v>2.8500000000000001E-3</v>
      </c>
    </row>
    <row r="94" spans="1:7" ht="12.75">
      <c r="A94" s="407" t="s">
        <v>1065</v>
      </c>
      <c r="B94" s="408" t="s">
        <v>486</v>
      </c>
      <c r="C94" s="349" t="s">
        <v>1093</v>
      </c>
      <c r="D94" s="396">
        <v>366.04</v>
      </c>
      <c r="E94" s="349" t="s">
        <v>442</v>
      </c>
      <c r="F94" s="245">
        <f t="shared" si="0"/>
        <v>1200</v>
      </c>
      <c r="G94" s="272">
        <f t="shared" si="6"/>
        <v>0.30503333333333332</v>
      </c>
    </row>
    <row r="95" spans="1:7" ht="25.5">
      <c r="A95" s="407" t="s">
        <v>1065</v>
      </c>
      <c r="B95" s="408" t="s">
        <v>486</v>
      </c>
      <c r="C95" s="349" t="s">
        <v>1094</v>
      </c>
      <c r="D95" s="396">
        <v>7.21</v>
      </c>
      <c r="E95" s="349" t="s">
        <v>562</v>
      </c>
      <c r="F95" s="245">
        <f t="shared" si="0"/>
        <v>300</v>
      </c>
      <c r="G95" s="272">
        <f t="shared" si="6"/>
        <v>2.4033333333333334E-2</v>
      </c>
    </row>
    <row r="96" spans="1:7" ht="25.5">
      <c r="A96" s="407" t="s">
        <v>1065</v>
      </c>
      <c r="B96" s="408" t="s">
        <v>486</v>
      </c>
      <c r="C96" s="349" t="s">
        <v>1095</v>
      </c>
      <c r="D96" s="396">
        <v>7.53</v>
      </c>
      <c r="E96" s="349" t="s">
        <v>562</v>
      </c>
      <c r="F96" s="245">
        <f t="shared" si="0"/>
        <v>300</v>
      </c>
      <c r="G96" s="272">
        <f t="shared" si="6"/>
        <v>2.5100000000000001E-2</v>
      </c>
    </row>
    <row r="97" spans="1:7" ht="12.75">
      <c r="A97" s="407" t="s">
        <v>1065</v>
      </c>
      <c r="B97" s="408" t="s">
        <v>486</v>
      </c>
      <c r="C97" s="349" t="s">
        <v>983</v>
      </c>
      <c r="D97" s="396">
        <v>8.33</v>
      </c>
      <c r="E97" s="349" t="s">
        <v>442</v>
      </c>
      <c r="F97" s="245">
        <f t="shared" si="0"/>
        <v>1200</v>
      </c>
      <c r="G97" s="272">
        <f t="shared" si="6"/>
        <v>6.9416666666666663E-3</v>
      </c>
    </row>
    <row r="98" spans="1:7" ht="25.5">
      <c r="A98" s="407" t="s">
        <v>1065</v>
      </c>
      <c r="B98" s="408" t="s">
        <v>486</v>
      </c>
      <c r="C98" s="349" t="s">
        <v>1096</v>
      </c>
      <c r="D98" s="396">
        <v>8.6</v>
      </c>
      <c r="E98" s="349" t="s">
        <v>442</v>
      </c>
      <c r="F98" s="245">
        <f t="shared" si="0"/>
        <v>1200</v>
      </c>
      <c r="G98" s="272">
        <f t="shared" si="6"/>
        <v>7.1666666666666667E-3</v>
      </c>
    </row>
    <row r="99" spans="1:7" ht="25.5">
      <c r="A99" s="407" t="s">
        <v>1065</v>
      </c>
      <c r="B99" s="408" t="s">
        <v>486</v>
      </c>
      <c r="C99" s="349" t="s">
        <v>1097</v>
      </c>
      <c r="D99" s="396">
        <v>8.6</v>
      </c>
      <c r="E99" s="349" t="s">
        <v>442</v>
      </c>
      <c r="F99" s="245">
        <f t="shared" si="0"/>
        <v>1200</v>
      </c>
      <c r="G99" s="272">
        <f t="shared" si="6"/>
        <v>7.1666666666666667E-3</v>
      </c>
    </row>
    <row r="100" spans="1:7" ht="25.5">
      <c r="A100" s="407" t="s">
        <v>1065</v>
      </c>
      <c r="B100" s="408" t="s">
        <v>486</v>
      </c>
      <c r="C100" s="349" t="s">
        <v>1098</v>
      </c>
      <c r="D100" s="396">
        <v>7.5</v>
      </c>
      <c r="E100" s="349" t="s">
        <v>442</v>
      </c>
      <c r="F100" s="245">
        <f t="shared" si="0"/>
        <v>1200</v>
      </c>
      <c r="G100" s="272">
        <f t="shared" si="6"/>
        <v>6.2500000000000003E-3</v>
      </c>
    </row>
    <row r="101" spans="1:7" ht="25.5">
      <c r="A101" s="407" t="s">
        <v>1065</v>
      </c>
      <c r="B101" s="408" t="s">
        <v>486</v>
      </c>
      <c r="C101" s="349" t="s">
        <v>1099</v>
      </c>
      <c r="D101" s="396">
        <v>7.5</v>
      </c>
      <c r="E101" s="349" t="s">
        <v>442</v>
      </c>
      <c r="F101" s="245">
        <f t="shared" si="0"/>
        <v>1200</v>
      </c>
      <c r="G101" s="272">
        <f t="shared" si="6"/>
        <v>6.2500000000000003E-3</v>
      </c>
    </row>
    <row r="102" spans="1:7" ht="25.5">
      <c r="A102" s="407" t="s">
        <v>1065</v>
      </c>
      <c r="B102" s="408" t="s">
        <v>486</v>
      </c>
      <c r="C102" s="349" t="s">
        <v>1100</v>
      </c>
      <c r="D102" s="396">
        <v>7.4</v>
      </c>
      <c r="E102" s="349" t="s">
        <v>442</v>
      </c>
      <c r="F102" s="245">
        <f t="shared" si="0"/>
        <v>1200</v>
      </c>
      <c r="G102" s="272">
        <f t="shared" si="6"/>
        <v>6.1666666666666667E-3</v>
      </c>
    </row>
    <row r="103" spans="1:7" ht="25.5">
      <c r="A103" s="407" t="s">
        <v>1065</v>
      </c>
      <c r="B103" s="408" t="s">
        <v>486</v>
      </c>
      <c r="C103" s="349" t="s">
        <v>1101</v>
      </c>
      <c r="D103" s="396">
        <v>7.4</v>
      </c>
      <c r="E103" s="349" t="s">
        <v>442</v>
      </c>
      <c r="F103" s="245">
        <f t="shared" si="0"/>
        <v>1200</v>
      </c>
      <c r="G103" s="272">
        <f t="shared" si="6"/>
        <v>6.1666666666666667E-3</v>
      </c>
    </row>
    <row r="104" spans="1:7" ht="38.25">
      <c r="A104" s="407" t="s">
        <v>1065</v>
      </c>
      <c r="B104" s="408" t="s">
        <v>486</v>
      </c>
      <c r="C104" s="349" t="s">
        <v>1102</v>
      </c>
      <c r="D104" s="396">
        <v>28.8</v>
      </c>
      <c r="E104" s="349" t="s">
        <v>442</v>
      </c>
      <c r="F104" s="245">
        <f t="shared" si="0"/>
        <v>1200</v>
      </c>
      <c r="G104" s="272">
        <f t="shared" si="6"/>
        <v>2.4E-2</v>
      </c>
    </row>
    <row r="105" spans="1:7" ht="12.75">
      <c r="A105" s="407" t="s">
        <v>1065</v>
      </c>
      <c r="B105" s="408" t="s">
        <v>486</v>
      </c>
      <c r="C105" s="349" t="s">
        <v>630</v>
      </c>
      <c r="D105" s="396">
        <v>6.48</v>
      </c>
      <c r="E105" s="349" t="s">
        <v>442</v>
      </c>
      <c r="F105" s="245">
        <f t="shared" si="0"/>
        <v>1200</v>
      </c>
      <c r="G105" s="272">
        <f t="shared" si="6"/>
        <v>5.4000000000000003E-3</v>
      </c>
    </row>
    <row r="106" spans="1:7" ht="38.25">
      <c r="A106" s="407" t="s">
        <v>1065</v>
      </c>
      <c r="B106" s="408" t="s">
        <v>486</v>
      </c>
      <c r="C106" s="349" t="s">
        <v>1103</v>
      </c>
      <c r="D106" s="396">
        <v>2.71</v>
      </c>
      <c r="E106" s="349" t="s">
        <v>562</v>
      </c>
      <c r="F106" s="245">
        <f t="shared" si="0"/>
        <v>300</v>
      </c>
      <c r="G106" s="272">
        <f t="shared" si="6"/>
        <v>9.0333333333333325E-3</v>
      </c>
    </row>
    <row r="107" spans="1:7" ht="38.25">
      <c r="A107" s="407" t="s">
        <v>1065</v>
      </c>
      <c r="B107" s="408" t="s">
        <v>486</v>
      </c>
      <c r="C107" s="349" t="s">
        <v>1104</v>
      </c>
      <c r="D107" s="396">
        <v>2.7</v>
      </c>
      <c r="E107" s="349" t="s">
        <v>562</v>
      </c>
      <c r="F107" s="245">
        <f t="shared" si="0"/>
        <v>300</v>
      </c>
      <c r="G107" s="272">
        <f t="shared" si="6"/>
        <v>9.0000000000000011E-3</v>
      </c>
    </row>
    <row r="108" spans="1:7" ht="38.25">
      <c r="A108" s="407" t="s">
        <v>1065</v>
      </c>
      <c r="B108" s="408" t="s">
        <v>486</v>
      </c>
      <c r="C108" s="349" t="s">
        <v>1105</v>
      </c>
      <c r="D108" s="396">
        <v>30.32</v>
      </c>
      <c r="E108" s="349" t="s">
        <v>442</v>
      </c>
      <c r="F108" s="245">
        <f t="shared" si="0"/>
        <v>1200</v>
      </c>
      <c r="G108" s="272">
        <f t="shared" si="6"/>
        <v>2.5266666666666666E-2</v>
      </c>
    </row>
    <row r="109" spans="1:7" ht="38.25">
      <c r="A109" s="407" t="s">
        <v>1065</v>
      </c>
      <c r="B109" s="408" t="s">
        <v>486</v>
      </c>
      <c r="C109" s="349" t="s">
        <v>1106</v>
      </c>
      <c r="D109" s="396">
        <v>11.4</v>
      </c>
      <c r="E109" s="349" t="s">
        <v>442</v>
      </c>
      <c r="F109" s="245">
        <f t="shared" si="0"/>
        <v>1200</v>
      </c>
      <c r="G109" s="272">
        <f t="shared" si="6"/>
        <v>9.4999999999999998E-3</v>
      </c>
    </row>
    <row r="110" spans="1:7" ht="38.25">
      <c r="A110" s="407" t="s">
        <v>1065</v>
      </c>
      <c r="B110" s="408" t="s">
        <v>486</v>
      </c>
      <c r="C110" s="349" t="s">
        <v>1107</v>
      </c>
      <c r="D110" s="396">
        <v>6.74</v>
      </c>
      <c r="E110" s="349" t="s">
        <v>442</v>
      </c>
      <c r="F110" s="245">
        <f t="shared" si="0"/>
        <v>1200</v>
      </c>
      <c r="G110" s="272">
        <f t="shared" si="6"/>
        <v>5.6166666666666665E-3</v>
      </c>
    </row>
    <row r="111" spans="1:7" ht="25.5">
      <c r="A111" s="409" t="s">
        <v>1108</v>
      </c>
      <c r="B111" s="410" t="s">
        <v>440</v>
      </c>
      <c r="C111" s="349" t="s">
        <v>1109</v>
      </c>
      <c r="D111" s="396">
        <v>52.37</v>
      </c>
      <c r="E111" s="349" t="s">
        <v>442</v>
      </c>
      <c r="F111" s="245">
        <f t="shared" si="0"/>
        <v>1200</v>
      </c>
      <c r="G111" s="272">
        <f t="shared" si="6"/>
        <v>4.3641666666666662E-2</v>
      </c>
    </row>
    <row r="112" spans="1:7" ht="25.5">
      <c r="A112" s="409" t="s">
        <v>1108</v>
      </c>
      <c r="B112" s="410" t="s">
        <v>440</v>
      </c>
      <c r="C112" s="349" t="s">
        <v>1110</v>
      </c>
      <c r="D112" s="396">
        <v>52.53</v>
      </c>
      <c r="E112" s="349" t="s">
        <v>442</v>
      </c>
      <c r="F112" s="245">
        <f t="shared" si="0"/>
        <v>1200</v>
      </c>
      <c r="G112" s="272">
        <f t="shared" si="6"/>
        <v>4.3775000000000001E-2</v>
      </c>
    </row>
    <row r="113" spans="1:7" ht="25.5">
      <c r="A113" s="409" t="s">
        <v>1108</v>
      </c>
      <c r="B113" s="410" t="s">
        <v>440</v>
      </c>
      <c r="C113" s="349" t="s">
        <v>1111</v>
      </c>
      <c r="D113" s="396">
        <v>52.55</v>
      </c>
      <c r="E113" s="349" t="s">
        <v>442</v>
      </c>
      <c r="F113" s="245">
        <f t="shared" si="0"/>
        <v>1200</v>
      </c>
      <c r="G113" s="272">
        <f t="shared" si="6"/>
        <v>4.3791666666666666E-2</v>
      </c>
    </row>
    <row r="114" spans="1:7" ht="25.5">
      <c r="A114" s="409" t="s">
        <v>1108</v>
      </c>
      <c r="B114" s="410" t="s">
        <v>440</v>
      </c>
      <c r="C114" s="349" t="s">
        <v>1112</v>
      </c>
      <c r="D114" s="396">
        <v>52.74</v>
      </c>
      <c r="E114" s="349" t="s">
        <v>442</v>
      </c>
      <c r="F114" s="245">
        <f t="shared" si="0"/>
        <v>1200</v>
      </c>
      <c r="G114" s="272">
        <f t="shared" si="6"/>
        <v>4.3950000000000003E-2</v>
      </c>
    </row>
    <row r="115" spans="1:7" ht="12.75">
      <c r="A115" s="409" t="s">
        <v>1108</v>
      </c>
      <c r="B115" s="410" t="s">
        <v>440</v>
      </c>
      <c r="C115" s="349" t="s">
        <v>1113</v>
      </c>
      <c r="D115" s="396">
        <v>51.53</v>
      </c>
      <c r="E115" s="349" t="s">
        <v>442</v>
      </c>
      <c r="F115" s="245">
        <f t="shared" si="0"/>
        <v>1200</v>
      </c>
      <c r="G115" s="272">
        <f t="shared" si="6"/>
        <v>4.294166666666667E-2</v>
      </c>
    </row>
    <row r="116" spans="1:7" ht="12.75">
      <c r="A116" s="409" t="s">
        <v>1108</v>
      </c>
      <c r="B116" s="410" t="s">
        <v>440</v>
      </c>
      <c r="C116" s="349" t="s">
        <v>1114</v>
      </c>
      <c r="D116" s="396">
        <v>51.61</v>
      </c>
      <c r="E116" s="349" t="s">
        <v>442</v>
      </c>
      <c r="F116" s="245">
        <f t="shared" si="0"/>
        <v>1200</v>
      </c>
      <c r="G116" s="272">
        <f t="shared" si="6"/>
        <v>4.3008333333333336E-2</v>
      </c>
    </row>
    <row r="117" spans="1:7" ht="25.5">
      <c r="A117" s="409" t="s">
        <v>1108</v>
      </c>
      <c r="B117" s="410" t="s">
        <v>440</v>
      </c>
      <c r="C117" s="349" t="s">
        <v>1115</v>
      </c>
      <c r="D117" s="396">
        <v>152.88</v>
      </c>
      <c r="E117" s="349" t="s">
        <v>442</v>
      </c>
      <c r="F117" s="245">
        <f t="shared" si="0"/>
        <v>1200</v>
      </c>
      <c r="G117" s="272">
        <f t="shared" si="6"/>
        <v>0.12739999999999999</v>
      </c>
    </row>
    <row r="118" spans="1:7" ht="25.5">
      <c r="A118" s="409" t="s">
        <v>1108</v>
      </c>
      <c r="B118" s="410" t="s">
        <v>440</v>
      </c>
      <c r="C118" s="349" t="s">
        <v>1116</v>
      </c>
      <c r="D118" s="396">
        <v>23.4</v>
      </c>
      <c r="E118" s="349" t="s">
        <v>442</v>
      </c>
      <c r="F118" s="245">
        <f t="shared" si="0"/>
        <v>1200</v>
      </c>
      <c r="G118" s="272">
        <f t="shared" si="6"/>
        <v>1.95E-2</v>
      </c>
    </row>
    <row r="119" spans="1:7" ht="25.5">
      <c r="A119" s="409" t="s">
        <v>1108</v>
      </c>
      <c r="B119" s="410" t="s">
        <v>440</v>
      </c>
      <c r="C119" s="349" t="s">
        <v>1117</v>
      </c>
      <c r="D119" s="396">
        <v>46.28</v>
      </c>
      <c r="E119" s="349" t="s">
        <v>442</v>
      </c>
      <c r="F119" s="245">
        <f t="shared" si="0"/>
        <v>1200</v>
      </c>
      <c r="G119" s="272">
        <f t="shared" si="6"/>
        <v>3.8566666666666666E-2</v>
      </c>
    </row>
    <row r="120" spans="1:7" ht="25.5">
      <c r="A120" s="409" t="s">
        <v>1108</v>
      </c>
      <c r="B120" s="410" t="s">
        <v>440</v>
      </c>
      <c r="C120" s="349" t="s">
        <v>1118</v>
      </c>
      <c r="D120" s="396">
        <v>19.27</v>
      </c>
      <c r="E120" s="349" t="s">
        <v>442</v>
      </c>
      <c r="F120" s="245">
        <f t="shared" si="0"/>
        <v>1200</v>
      </c>
      <c r="G120" s="272">
        <f t="shared" si="6"/>
        <v>1.6058333333333334E-2</v>
      </c>
    </row>
    <row r="121" spans="1:7" ht="25.5">
      <c r="A121" s="409" t="s">
        <v>1108</v>
      </c>
      <c r="B121" s="410" t="s">
        <v>440</v>
      </c>
      <c r="C121" s="349" t="s">
        <v>1119</v>
      </c>
      <c r="D121" s="396">
        <v>21.47</v>
      </c>
      <c r="E121" s="349" t="s">
        <v>562</v>
      </c>
      <c r="F121" s="245">
        <f t="shared" si="0"/>
        <v>300</v>
      </c>
      <c r="G121" s="272">
        <f t="shared" si="6"/>
        <v>7.1566666666666667E-2</v>
      </c>
    </row>
    <row r="122" spans="1:7" ht="25.5">
      <c r="A122" s="409" t="s">
        <v>1108</v>
      </c>
      <c r="B122" s="410" t="s">
        <v>440</v>
      </c>
      <c r="C122" s="349" t="s">
        <v>1120</v>
      </c>
      <c r="D122" s="396">
        <v>21.48</v>
      </c>
      <c r="E122" s="349" t="s">
        <v>562</v>
      </c>
      <c r="F122" s="245">
        <f t="shared" si="0"/>
        <v>300</v>
      </c>
      <c r="G122" s="272">
        <f t="shared" si="6"/>
        <v>7.1599999999999997E-2</v>
      </c>
    </row>
    <row r="123" spans="1:7" ht="12.75">
      <c r="A123" s="409" t="s">
        <v>1108</v>
      </c>
      <c r="B123" s="410" t="s">
        <v>440</v>
      </c>
      <c r="C123" s="349" t="s">
        <v>1121</v>
      </c>
      <c r="D123" s="396">
        <v>1.9</v>
      </c>
      <c r="E123" s="349" t="s">
        <v>557</v>
      </c>
      <c r="F123" s="245">
        <f t="shared" si="0"/>
        <v>2500</v>
      </c>
      <c r="G123" s="272">
        <f t="shared" si="6"/>
        <v>7.5999999999999993E-4</v>
      </c>
    </row>
    <row r="124" spans="1:7" ht="25.5">
      <c r="A124" s="409" t="s">
        <v>1108</v>
      </c>
      <c r="B124" s="410" t="s">
        <v>440</v>
      </c>
      <c r="C124" s="349" t="s">
        <v>1122</v>
      </c>
      <c r="D124" s="396">
        <v>66.459999999999994</v>
      </c>
      <c r="E124" s="349" t="s">
        <v>442</v>
      </c>
      <c r="F124" s="245">
        <f t="shared" si="0"/>
        <v>1200</v>
      </c>
      <c r="G124" s="272">
        <f t="shared" si="6"/>
        <v>5.5383333333333326E-2</v>
      </c>
    </row>
    <row r="125" spans="1:7" ht="25.5">
      <c r="A125" s="409" t="s">
        <v>1108</v>
      </c>
      <c r="B125" s="410" t="s">
        <v>440</v>
      </c>
      <c r="C125" s="349" t="s">
        <v>1123</v>
      </c>
      <c r="D125" s="396">
        <v>18.3</v>
      </c>
      <c r="E125" s="349" t="s">
        <v>442</v>
      </c>
      <c r="F125" s="245">
        <f t="shared" si="0"/>
        <v>1200</v>
      </c>
      <c r="G125" s="272">
        <f t="shared" si="6"/>
        <v>1.5250000000000001E-2</v>
      </c>
    </row>
    <row r="126" spans="1:7" ht="38.25">
      <c r="A126" s="409" t="s">
        <v>1108</v>
      </c>
      <c r="B126" s="410" t="s">
        <v>440</v>
      </c>
      <c r="C126" s="349" t="s">
        <v>1124</v>
      </c>
      <c r="D126" s="396">
        <v>20.68</v>
      </c>
      <c r="E126" s="349" t="s">
        <v>557</v>
      </c>
      <c r="F126" s="245">
        <f t="shared" si="0"/>
        <v>2500</v>
      </c>
      <c r="G126" s="272">
        <f t="shared" si="6"/>
        <v>8.2719999999999998E-3</v>
      </c>
    </row>
    <row r="127" spans="1:7" ht="25.5">
      <c r="A127" s="409" t="s">
        <v>1108</v>
      </c>
      <c r="B127" s="410" t="s">
        <v>440</v>
      </c>
      <c r="C127" s="349" t="s">
        <v>1125</v>
      </c>
      <c r="D127" s="396">
        <v>39.409999999999997</v>
      </c>
      <c r="E127" s="349" t="s">
        <v>442</v>
      </c>
      <c r="F127" s="245">
        <f t="shared" si="0"/>
        <v>1200</v>
      </c>
      <c r="G127" s="272">
        <f t="shared" si="6"/>
        <v>3.2841666666666665E-2</v>
      </c>
    </row>
    <row r="128" spans="1:7" ht="25.5">
      <c r="A128" s="409" t="s">
        <v>1108</v>
      </c>
      <c r="B128" s="410" t="s">
        <v>440</v>
      </c>
      <c r="C128" s="349" t="s">
        <v>1126</v>
      </c>
      <c r="D128" s="396">
        <v>66.03</v>
      </c>
      <c r="E128" s="349" t="s">
        <v>442</v>
      </c>
      <c r="F128" s="245">
        <f t="shared" si="0"/>
        <v>1200</v>
      </c>
      <c r="G128" s="272">
        <f t="shared" si="6"/>
        <v>5.5024999999999998E-2</v>
      </c>
    </row>
    <row r="129" spans="1:7" ht="25.5">
      <c r="A129" s="409" t="s">
        <v>1108</v>
      </c>
      <c r="B129" s="410" t="s">
        <v>440</v>
      </c>
      <c r="C129" s="349" t="s">
        <v>1127</v>
      </c>
      <c r="D129" s="396">
        <v>66.45</v>
      </c>
      <c r="E129" s="349" t="s">
        <v>442</v>
      </c>
      <c r="F129" s="245">
        <f t="shared" si="0"/>
        <v>1200</v>
      </c>
      <c r="G129" s="272">
        <f t="shared" si="6"/>
        <v>5.5375000000000001E-2</v>
      </c>
    </row>
    <row r="130" spans="1:7" ht="25.5">
      <c r="A130" s="409" t="s">
        <v>1108</v>
      </c>
      <c r="B130" s="410" t="s">
        <v>440</v>
      </c>
      <c r="C130" s="349" t="s">
        <v>1128</v>
      </c>
      <c r="D130" s="396">
        <v>214.96</v>
      </c>
      <c r="E130" s="349" t="s">
        <v>442</v>
      </c>
      <c r="F130" s="245">
        <f t="shared" si="0"/>
        <v>1200</v>
      </c>
      <c r="G130" s="272">
        <f t="shared" si="6"/>
        <v>0.17913333333333334</v>
      </c>
    </row>
    <row r="131" spans="1:7" ht="25.5">
      <c r="A131" s="411" t="s">
        <v>1108</v>
      </c>
      <c r="B131" s="412" t="s">
        <v>486</v>
      </c>
      <c r="C131" s="349" t="s">
        <v>1129</v>
      </c>
      <c r="D131" s="396">
        <v>52.1</v>
      </c>
      <c r="E131" s="349" t="s">
        <v>442</v>
      </c>
      <c r="F131" s="245">
        <f t="shared" si="0"/>
        <v>1200</v>
      </c>
      <c r="G131" s="272">
        <f t="shared" si="6"/>
        <v>4.3416666666666666E-2</v>
      </c>
    </row>
    <row r="132" spans="1:7" ht="25.5">
      <c r="A132" s="411" t="s">
        <v>1108</v>
      </c>
      <c r="B132" s="412" t="s">
        <v>486</v>
      </c>
      <c r="C132" s="349" t="s">
        <v>1130</v>
      </c>
      <c r="D132" s="396">
        <v>52.1</v>
      </c>
      <c r="E132" s="349" t="s">
        <v>442</v>
      </c>
      <c r="F132" s="245">
        <f t="shared" si="0"/>
        <v>1200</v>
      </c>
      <c r="G132" s="272">
        <f t="shared" si="6"/>
        <v>4.3416666666666666E-2</v>
      </c>
    </row>
    <row r="133" spans="1:7" ht="38.25">
      <c r="A133" s="411" t="s">
        <v>1108</v>
      </c>
      <c r="B133" s="412" t="s">
        <v>486</v>
      </c>
      <c r="C133" s="349" t="s">
        <v>1131</v>
      </c>
      <c r="D133" s="396">
        <v>52.1</v>
      </c>
      <c r="E133" s="349" t="s">
        <v>442</v>
      </c>
      <c r="F133" s="245">
        <f t="shared" si="0"/>
        <v>1200</v>
      </c>
      <c r="G133" s="272">
        <f t="shared" si="6"/>
        <v>4.3416666666666666E-2</v>
      </c>
    </row>
    <row r="134" spans="1:7" ht="25.5">
      <c r="A134" s="411" t="s">
        <v>1108</v>
      </c>
      <c r="B134" s="412" t="s">
        <v>486</v>
      </c>
      <c r="C134" s="349" t="s">
        <v>1132</v>
      </c>
      <c r="D134" s="396">
        <v>52.1</v>
      </c>
      <c r="E134" s="349" t="s">
        <v>442</v>
      </c>
      <c r="F134" s="245">
        <f t="shared" si="0"/>
        <v>1200</v>
      </c>
      <c r="G134" s="272">
        <f t="shared" si="6"/>
        <v>4.3416666666666666E-2</v>
      </c>
    </row>
    <row r="135" spans="1:7" ht="12.75">
      <c r="A135" s="411" t="s">
        <v>1108</v>
      </c>
      <c r="B135" s="412" t="s">
        <v>486</v>
      </c>
      <c r="C135" s="349" t="s">
        <v>1133</v>
      </c>
      <c r="D135" s="396">
        <v>52.1</v>
      </c>
      <c r="E135" s="349" t="s">
        <v>442</v>
      </c>
      <c r="F135" s="245">
        <f t="shared" si="0"/>
        <v>1200</v>
      </c>
      <c r="G135" s="272">
        <f t="shared" si="6"/>
        <v>4.3416666666666666E-2</v>
      </c>
    </row>
    <row r="136" spans="1:7" ht="25.5">
      <c r="A136" s="411" t="s">
        <v>1108</v>
      </c>
      <c r="B136" s="412" t="s">
        <v>486</v>
      </c>
      <c r="C136" s="349" t="s">
        <v>1134</v>
      </c>
      <c r="D136" s="396">
        <v>52.1</v>
      </c>
      <c r="E136" s="349" t="s">
        <v>442</v>
      </c>
      <c r="F136" s="245">
        <f t="shared" si="0"/>
        <v>1200</v>
      </c>
      <c r="G136" s="272">
        <f t="shared" si="6"/>
        <v>4.3416666666666666E-2</v>
      </c>
    </row>
    <row r="137" spans="1:7" ht="12.75">
      <c r="A137" s="411" t="s">
        <v>1108</v>
      </c>
      <c r="B137" s="412" t="s">
        <v>486</v>
      </c>
      <c r="C137" s="349" t="s">
        <v>1135</v>
      </c>
      <c r="D137" s="396">
        <v>66</v>
      </c>
      <c r="E137" s="349" t="s">
        <v>442</v>
      </c>
      <c r="F137" s="245">
        <f t="shared" si="0"/>
        <v>1200</v>
      </c>
      <c r="G137" s="272">
        <f t="shared" si="6"/>
        <v>5.5E-2</v>
      </c>
    </row>
    <row r="138" spans="1:7" ht="25.5">
      <c r="A138" s="411" t="s">
        <v>1108</v>
      </c>
      <c r="B138" s="412" t="s">
        <v>486</v>
      </c>
      <c r="C138" s="349" t="s">
        <v>1136</v>
      </c>
      <c r="D138" s="396">
        <v>5.86</v>
      </c>
      <c r="E138" s="349" t="s">
        <v>557</v>
      </c>
      <c r="F138" s="245">
        <f t="shared" si="0"/>
        <v>2500</v>
      </c>
      <c r="G138" s="272">
        <f t="shared" si="6"/>
        <v>2.3440000000000002E-3</v>
      </c>
    </row>
    <row r="139" spans="1:7" ht="25.5">
      <c r="A139" s="411" t="s">
        <v>1108</v>
      </c>
      <c r="B139" s="412" t="s">
        <v>486</v>
      </c>
      <c r="C139" s="349" t="s">
        <v>1137</v>
      </c>
      <c r="D139" s="396">
        <v>39.130000000000003</v>
      </c>
      <c r="E139" s="349" t="s">
        <v>442</v>
      </c>
      <c r="F139" s="245">
        <f t="shared" si="0"/>
        <v>1200</v>
      </c>
      <c r="G139" s="272">
        <f t="shared" si="6"/>
        <v>3.2608333333333336E-2</v>
      </c>
    </row>
    <row r="140" spans="1:7" ht="38.25">
      <c r="A140" s="411" t="s">
        <v>1108</v>
      </c>
      <c r="B140" s="412" t="s">
        <v>486</v>
      </c>
      <c r="C140" s="349" t="s">
        <v>1138</v>
      </c>
      <c r="D140" s="396">
        <v>65.900000000000006</v>
      </c>
      <c r="E140" s="349" t="s">
        <v>442</v>
      </c>
      <c r="F140" s="245">
        <f t="shared" si="0"/>
        <v>1200</v>
      </c>
      <c r="G140" s="272">
        <f t="shared" si="6"/>
        <v>5.4916666666666669E-2</v>
      </c>
    </row>
    <row r="141" spans="1:7" ht="38.25">
      <c r="A141" s="411" t="s">
        <v>1108</v>
      </c>
      <c r="B141" s="412" t="s">
        <v>486</v>
      </c>
      <c r="C141" s="349" t="s">
        <v>1139</v>
      </c>
      <c r="D141" s="396">
        <v>21.3</v>
      </c>
      <c r="E141" s="349" t="s">
        <v>562</v>
      </c>
      <c r="F141" s="245">
        <f t="shared" si="0"/>
        <v>300</v>
      </c>
      <c r="G141" s="272">
        <f t="shared" si="6"/>
        <v>7.1000000000000008E-2</v>
      </c>
    </row>
    <row r="142" spans="1:7" ht="25.5">
      <c r="A142" s="411" t="s">
        <v>1108</v>
      </c>
      <c r="B142" s="412" t="s">
        <v>486</v>
      </c>
      <c r="C142" s="349" t="s">
        <v>1140</v>
      </c>
      <c r="D142" s="396">
        <v>21.2</v>
      </c>
      <c r="E142" s="349" t="s">
        <v>562</v>
      </c>
      <c r="F142" s="245">
        <f t="shared" si="0"/>
        <v>300</v>
      </c>
      <c r="G142" s="272">
        <f t="shared" si="6"/>
        <v>7.0666666666666669E-2</v>
      </c>
    </row>
    <row r="143" spans="1:7" ht="12.75">
      <c r="A143" s="411" t="s">
        <v>1108</v>
      </c>
      <c r="B143" s="412" t="s">
        <v>486</v>
      </c>
      <c r="C143" s="349" t="s">
        <v>1141</v>
      </c>
      <c r="D143" s="396">
        <v>1.8</v>
      </c>
      <c r="E143" s="349" t="s">
        <v>557</v>
      </c>
      <c r="F143" s="245">
        <f t="shared" si="0"/>
        <v>2500</v>
      </c>
      <c r="G143" s="272">
        <f t="shared" si="6"/>
        <v>7.2000000000000005E-4</v>
      </c>
    </row>
    <row r="144" spans="1:7" ht="38.25">
      <c r="A144" s="411" t="s">
        <v>1108</v>
      </c>
      <c r="B144" s="412" t="s">
        <v>486</v>
      </c>
      <c r="C144" s="349" t="s">
        <v>1142</v>
      </c>
      <c r="D144" s="396">
        <v>65.900000000000006</v>
      </c>
      <c r="E144" s="349" t="s">
        <v>442</v>
      </c>
      <c r="F144" s="245">
        <f t="shared" si="0"/>
        <v>1200</v>
      </c>
      <c r="G144" s="272">
        <f t="shared" si="6"/>
        <v>5.4916666666666669E-2</v>
      </c>
    </row>
    <row r="145" spans="1:7" ht="38.25">
      <c r="A145" s="411" t="s">
        <v>1108</v>
      </c>
      <c r="B145" s="412" t="s">
        <v>486</v>
      </c>
      <c r="C145" s="349" t="s">
        <v>1143</v>
      </c>
      <c r="D145" s="396">
        <v>65.900000000000006</v>
      </c>
      <c r="E145" s="349" t="s">
        <v>442</v>
      </c>
      <c r="F145" s="245">
        <f t="shared" si="0"/>
        <v>1200</v>
      </c>
      <c r="G145" s="272">
        <f t="shared" si="6"/>
        <v>5.4916666666666669E-2</v>
      </c>
    </row>
    <row r="146" spans="1:7" ht="25.5">
      <c r="A146" s="411" t="s">
        <v>1108</v>
      </c>
      <c r="B146" s="412" t="s">
        <v>486</v>
      </c>
      <c r="C146" s="349" t="s">
        <v>1144</v>
      </c>
      <c r="D146" s="396">
        <v>39.200000000000003</v>
      </c>
      <c r="E146" s="349" t="s">
        <v>442</v>
      </c>
      <c r="F146" s="245">
        <f t="shared" si="0"/>
        <v>1200</v>
      </c>
      <c r="G146" s="272">
        <f t="shared" si="6"/>
        <v>3.266666666666667E-2</v>
      </c>
    </row>
    <row r="147" spans="1:7" ht="38.25">
      <c r="A147" s="411" t="s">
        <v>1108</v>
      </c>
      <c r="B147" s="412" t="s">
        <v>486</v>
      </c>
      <c r="C147" s="349" t="s">
        <v>1145</v>
      </c>
      <c r="D147" s="396">
        <v>39.200000000000003</v>
      </c>
      <c r="E147" s="349" t="s">
        <v>442</v>
      </c>
      <c r="F147" s="245">
        <f t="shared" si="0"/>
        <v>1200</v>
      </c>
      <c r="G147" s="272">
        <f t="shared" si="6"/>
        <v>3.266666666666667E-2</v>
      </c>
    </row>
    <row r="148" spans="1:7" ht="25.5">
      <c r="A148" s="411" t="s">
        <v>1108</v>
      </c>
      <c r="B148" s="412" t="s">
        <v>486</v>
      </c>
      <c r="C148" s="349" t="s">
        <v>1146</v>
      </c>
      <c r="D148" s="396">
        <v>66.2</v>
      </c>
      <c r="E148" s="349" t="s">
        <v>442</v>
      </c>
      <c r="F148" s="245">
        <f t="shared" si="0"/>
        <v>1200</v>
      </c>
      <c r="G148" s="272">
        <f t="shared" si="6"/>
        <v>5.5166666666666669E-2</v>
      </c>
    </row>
    <row r="149" spans="1:7" ht="38.25">
      <c r="A149" s="411" t="s">
        <v>1108</v>
      </c>
      <c r="B149" s="412" t="s">
        <v>486</v>
      </c>
      <c r="C149" s="349" t="s">
        <v>1147</v>
      </c>
      <c r="D149" s="396">
        <v>66.2</v>
      </c>
      <c r="E149" s="349" t="s">
        <v>442</v>
      </c>
      <c r="F149" s="245">
        <f t="shared" si="0"/>
        <v>1200</v>
      </c>
      <c r="G149" s="272">
        <f t="shared" si="6"/>
        <v>5.5166666666666669E-2</v>
      </c>
    </row>
    <row r="150" spans="1:7" ht="25.5">
      <c r="A150" s="411" t="s">
        <v>1108</v>
      </c>
      <c r="B150" s="412" t="s">
        <v>486</v>
      </c>
      <c r="C150" s="349" t="s">
        <v>1128</v>
      </c>
      <c r="D150" s="396">
        <v>137.6</v>
      </c>
      <c r="E150" s="349" t="s">
        <v>442</v>
      </c>
      <c r="F150" s="245">
        <f t="shared" si="0"/>
        <v>1200</v>
      </c>
      <c r="G150" s="272">
        <f t="shared" si="6"/>
        <v>0.11466666666666667</v>
      </c>
    </row>
    <row r="151" spans="1:7" ht="25.5">
      <c r="A151" s="413" t="s">
        <v>1148</v>
      </c>
      <c r="B151" s="414" t="s">
        <v>440</v>
      </c>
      <c r="C151" s="349" t="s">
        <v>1149</v>
      </c>
      <c r="D151" s="396">
        <v>53.13</v>
      </c>
      <c r="E151" s="349" t="s">
        <v>442</v>
      </c>
      <c r="F151" s="245">
        <f t="shared" si="0"/>
        <v>1200</v>
      </c>
      <c r="G151" s="272">
        <f t="shared" si="6"/>
        <v>4.4275000000000002E-2</v>
      </c>
    </row>
    <row r="152" spans="1:7" ht="25.5">
      <c r="A152" s="413" t="s">
        <v>1148</v>
      </c>
      <c r="B152" s="414" t="s">
        <v>440</v>
      </c>
      <c r="C152" s="349" t="s">
        <v>1150</v>
      </c>
      <c r="D152" s="396">
        <v>53.08</v>
      </c>
      <c r="E152" s="349" t="s">
        <v>442</v>
      </c>
      <c r="F152" s="245">
        <f t="shared" si="0"/>
        <v>1200</v>
      </c>
      <c r="G152" s="272">
        <f t="shared" si="6"/>
        <v>4.4233333333333333E-2</v>
      </c>
    </row>
    <row r="153" spans="1:7" ht="25.5">
      <c r="A153" s="413" t="s">
        <v>1148</v>
      </c>
      <c r="B153" s="414" t="s">
        <v>440</v>
      </c>
      <c r="C153" s="349" t="s">
        <v>1151</v>
      </c>
      <c r="D153" s="396">
        <v>52.95</v>
      </c>
      <c r="E153" s="349" t="s">
        <v>442</v>
      </c>
      <c r="F153" s="245">
        <f t="shared" si="0"/>
        <v>1200</v>
      </c>
      <c r="G153" s="272">
        <f t="shared" si="6"/>
        <v>4.4125000000000004E-2</v>
      </c>
    </row>
    <row r="154" spans="1:7" ht="25.5">
      <c r="A154" s="413" t="s">
        <v>1148</v>
      </c>
      <c r="B154" s="414" t="s">
        <v>440</v>
      </c>
      <c r="C154" s="349" t="s">
        <v>1152</v>
      </c>
      <c r="D154" s="396">
        <v>53.1</v>
      </c>
      <c r="E154" s="349" t="s">
        <v>442</v>
      </c>
      <c r="F154" s="245">
        <f t="shared" si="0"/>
        <v>1200</v>
      </c>
      <c r="G154" s="272">
        <f t="shared" si="6"/>
        <v>4.4250000000000005E-2</v>
      </c>
    </row>
    <row r="155" spans="1:7" ht="25.5">
      <c r="A155" s="413" t="s">
        <v>1148</v>
      </c>
      <c r="B155" s="414" t="s">
        <v>440</v>
      </c>
      <c r="C155" s="349" t="s">
        <v>1153</v>
      </c>
      <c r="D155" s="396">
        <v>52.95</v>
      </c>
      <c r="E155" s="349" t="s">
        <v>442</v>
      </c>
      <c r="F155" s="245">
        <f t="shared" si="0"/>
        <v>1200</v>
      </c>
      <c r="G155" s="272">
        <f t="shared" si="6"/>
        <v>4.4125000000000004E-2</v>
      </c>
    </row>
    <row r="156" spans="1:7" ht="25.5">
      <c r="A156" s="413" t="s">
        <v>1148</v>
      </c>
      <c r="B156" s="414" t="s">
        <v>440</v>
      </c>
      <c r="C156" s="349" t="s">
        <v>1154</v>
      </c>
      <c r="D156" s="396">
        <v>52.87</v>
      </c>
      <c r="E156" s="349" t="s">
        <v>442</v>
      </c>
      <c r="F156" s="245">
        <f t="shared" si="0"/>
        <v>1200</v>
      </c>
      <c r="G156" s="272">
        <f t="shared" si="6"/>
        <v>4.4058333333333331E-2</v>
      </c>
    </row>
    <row r="157" spans="1:7" ht="25.5">
      <c r="A157" s="413" t="s">
        <v>1148</v>
      </c>
      <c r="B157" s="414" t="s">
        <v>440</v>
      </c>
      <c r="C157" s="349" t="s">
        <v>1155</v>
      </c>
      <c r="D157" s="396">
        <v>66.58</v>
      </c>
      <c r="E157" s="349" t="s">
        <v>748</v>
      </c>
      <c r="F157" s="245">
        <f t="shared" si="0"/>
        <v>450</v>
      </c>
      <c r="G157" s="272">
        <f t="shared" si="6"/>
        <v>0.14795555555555556</v>
      </c>
    </row>
    <row r="158" spans="1:7" ht="25.5">
      <c r="A158" s="413" t="s">
        <v>1148</v>
      </c>
      <c r="B158" s="414" t="s">
        <v>440</v>
      </c>
      <c r="C158" s="349" t="s">
        <v>1156</v>
      </c>
      <c r="D158" s="396">
        <v>20.11</v>
      </c>
      <c r="E158" s="349" t="s">
        <v>442</v>
      </c>
      <c r="F158" s="245">
        <f t="shared" si="0"/>
        <v>1200</v>
      </c>
      <c r="G158" s="272">
        <f t="shared" si="6"/>
        <v>1.6758333333333333E-2</v>
      </c>
    </row>
    <row r="159" spans="1:7" ht="25.5">
      <c r="A159" s="413" t="s">
        <v>1148</v>
      </c>
      <c r="B159" s="414" t="s">
        <v>440</v>
      </c>
      <c r="C159" s="349" t="s">
        <v>1157</v>
      </c>
      <c r="D159" s="396">
        <v>66.62</v>
      </c>
      <c r="E159" s="349" t="s">
        <v>748</v>
      </c>
      <c r="F159" s="245">
        <f t="shared" si="0"/>
        <v>450</v>
      </c>
      <c r="G159" s="272">
        <f t="shared" si="6"/>
        <v>0.14804444444444445</v>
      </c>
    </row>
    <row r="160" spans="1:7" ht="25.5">
      <c r="A160" s="413" t="s">
        <v>1148</v>
      </c>
      <c r="B160" s="414" t="s">
        <v>440</v>
      </c>
      <c r="C160" s="349" t="s">
        <v>1158</v>
      </c>
      <c r="D160" s="396">
        <v>19.87</v>
      </c>
      <c r="E160" s="349" t="s">
        <v>442</v>
      </c>
      <c r="F160" s="245">
        <f t="shared" si="0"/>
        <v>1200</v>
      </c>
      <c r="G160" s="272">
        <f t="shared" si="6"/>
        <v>1.6558333333333335E-2</v>
      </c>
    </row>
    <row r="161" spans="1:7" ht="38.25">
      <c r="A161" s="413" t="s">
        <v>1148</v>
      </c>
      <c r="B161" s="414" t="s">
        <v>440</v>
      </c>
      <c r="C161" s="349" t="s">
        <v>1159</v>
      </c>
      <c r="D161" s="396">
        <v>21.4</v>
      </c>
      <c r="E161" s="349" t="s">
        <v>562</v>
      </c>
      <c r="F161" s="245">
        <f t="shared" si="0"/>
        <v>300</v>
      </c>
      <c r="G161" s="272">
        <f t="shared" si="6"/>
        <v>7.1333333333333332E-2</v>
      </c>
    </row>
    <row r="162" spans="1:7" ht="25.5">
      <c r="A162" s="413" t="s">
        <v>1148</v>
      </c>
      <c r="B162" s="414" t="s">
        <v>440</v>
      </c>
      <c r="C162" s="349" t="s">
        <v>1160</v>
      </c>
      <c r="D162" s="396">
        <v>21.4</v>
      </c>
      <c r="E162" s="349" t="s">
        <v>562</v>
      </c>
      <c r="F162" s="245">
        <f t="shared" si="0"/>
        <v>300</v>
      </c>
      <c r="G162" s="272">
        <f t="shared" si="6"/>
        <v>7.1333333333333332E-2</v>
      </c>
    </row>
    <row r="163" spans="1:7" ht="25.5">
      <c r="A163" s="413" t="s">
        <v>1148</v>
      </c>
      <c r="B163" s="414" t="s">
        <v>440</v>
      </c>
      <c r="C163" s="349" t="s">
        <v>1161</v>
      </c>
      <c r="D163" s="396">
        <v>1.9</v>
      </c>
      <c r="E163" s="349" t="s">
        <v>557</v>
      </c>
      <c r="F163" s="245">
        <f t="shared" si="0"/>
        <v>2500</v>
      </c>
      <c r="G163" s="272">
        <f t="shared" si="6"/>
        <v>7.5999999999999993E-4</v>
      </c>
    </row>
    <row r="164" spans="1:7" ht="25.5">
      <c r="A164" s="413" t="s">
        <v>1148</v>
      </c>
      <c r="B164" s="414" t="s">
        <v>440</v>
      </c>
      <c r="C164" s="349" t="s">
        <v>1162</v>
      </c>
      <c r="D164" s="396">
        <v>67.569999999999993</v>
      </c>
      <c r="E164" s="349" t="s">
        <v>442</v>
      </c>
      <c r="F164" s="245">
        <f t="shared" si="0"/>
        <v>1200</v>
      </c>
      <c r="G164" s="272">
        <f t="shared" si="6"/>
        <v>5.6308333333333328E-2</v>
      </c>
    </row>
    <row r="165" spans="1:7" ht="25.5">
      <c r="A165" s="413" t="s">
        <v>1148</v>
      </c>
      <c r="B165" s="414" t="s">
        <v>440</v>
      </c>
      <c r="C165" s="349" t="s">
        <v>1163</v>
      </c>
      <c r="D165" s="396">
        <v>33.1</v>
      </c>
      <c r="E165" s="349" t="s">
        <v>442</v>
      </c>
      <c r="F165" s="245">
        <f t="shared" si="0"/>
        <v>1200</v>
      </c>
      <c r="G165" s="272">
        <f t="shared" si="6"/>
        <v>2.7583333333333335E-2</v>
      </c>
    </row>
    <row r="166" spans="1:7" ht="25.5">
      <c r="A166" s="413" t="s">
        <v>1148</v>
      </c>
      <c r="B166" s="414" t="s">
        <v>440</v>
      </c>
      <c r="C166" s="349" t="s">
        <v>1164</v>
      </c>
      <c r="D166" s="396">
        <v>67.599999999999994</v>
      </c>
      <c r="E166" s="349" t="s">
        <v>442</v>
      </c>
      <c r="F166" s="245">
        <f t="shared" si="0"/>
        <v>1200</v>
      </c>
      <c r="G166" s="272">
        <f t="shared" si="6"/>
        <v>5.6333333333333326E-2</v>
      </c>
    </row>
    <row r="167" spans="1:7" ht="25.5">
      <c r="A167" s="413" t="s">
        <v>1148</v>
      </c>
      <c r="B167" s="414" t="s">
        <v>440</v>
      </c>
      <c r="C167" s="349" t="s">
        <v>1165</v>
      </c>
      <c r="D167" s="396">
        <v>33.43</v>
      </c>
      <c r="E167" s="349" t="s">
        <v>442</v>
      </c>
      <c r="F167" s="245">
        <f t="shared" si="0"/>
        <v>1200</v>
      </c>
      <c r="G167" s="272">
        <f t="shared" si="6"/>
        <v>2.7858333333333332E-2</v>
      </c>
    </row>
    <row r="168" spans="1:7" ht="25.5">
      <c r="A168" s="413" t="s">
        <v>1148</v>
      </c>
      <c r="B168" s="414" t="s">
        <v>440</v>
      </c>
      <c r="C168" s="349" t="s">
        <v>1166</v>
      </c>
      <c r="D168" s="396">
        <v>73.95</v>
      </c>
      <c r="E168" s="349" t="s">
        <v>748</v>
      </c>
      <c r="F168" s="245">
        <f t="shared" si="0"/>
        <v>450</v>
      </c>
      <c r="G168" s="272">
        <f t="shared" si="6"/>
        <v>0.16433333333333333</v>
      </c>
    </row>
    <row r="169" spans="1:7" ht="25.5">
      <c r="A169" s="413" t="s">
        <v>1148</v>
      </c>
      <c r="B169" s="414" t="s">
        <v>440</v>
      </c>
      <c r="C169" s="349" t="s">
        <v>1167</v>
      </c>
      <c r="D169" s="396">
        <v>74.010000000000005</v>
      </c>
      <c r="E169" s="349" t="s">
        <v>748</v>
      </c>
      <c r="F169" s="245">
        <f t="shared" si="0"/>
        <v>450</v>
      </c>
      <c r="G169" s="272">
        <f t="shared" si="6"/>
        <v>0.16446666666666668</v>
      </c>
    </row>
    <row r="170" spans="1:7" ht="25.5">
      <c r="A170" s="413" t="s">
        <v>1148</v>
      </c>
      <c r="B170" s="414" t="s">
        <v>440</v>
      </c>
      <c r="C170" s="349" t="s">
        <v>1128</v>
      </c>
      <c r="D170" s="396">
        <v>226</v>
      </c>
      <c r="E170" s="349" t="s">
        <v>442</v>
      </c>
      <c r="F170" s="245">
        <f t="shared" si="0"/>
        <v>1200</v>
      </c>
      <c r="G170" s="272">
        <f t="shared" si="6"/>
        <v>0.18833333333333332</v>
      </c>
    </row>
    <row r="171" spans="1:7" ht="25.5">
      <c r="A171" s="415" t="s">
        <v>1148</v>
      </c>
      <c r="B171" s="416" t="s">
        <v>486</v>
      </c>
      <c r="C171" s="349" t="s">
        <v>1168</v>
      </c>
      <c r="D171" s="396">
        <v>52.46</v>
      </c>
      <c r="E171" s="349" t="s">
        <v>442</v>
      </c>
      <c r="F171" s="245">
        <f t="shared" si="0"/>
        <v>1200</v>
      </c>
      <c r="G171" s="272">
        <f t="shared" si="6"/>
        <v>4.3716666666666668E-2</v>
      </c>
    </row>
    <row r="172" spans="1:7" ht="25.5">
      <c r="A172" s="415" t="s">
        <v>1148</v>
      </c>
      <c r="B172" s="416" t="s">
        <v>486</v>
      </c>
      <c r="C172" s="349" t="s">
        <v>1169</v>
      </c>
      <c r="D172" s="396">
        <v>52.81</v>
      </c>
      <c r="E172" s="349" t="s">
        <v>442</v>
      </c>
      <c r="F172" s="245">
        <f t="shared" si="0"/>
        <v>1200</v>
      </c>
      <c r="G172" s="272">
        <f t="shared" si="6"/>
        <v>4.4008333333333337E-2</v>
      </c>
    </row>
    <row r="173" spans="1:7" ht="25.5">
      <c r="A173" s="415" t="s">
        <v>1148</v>
      </c>
      <c r="B173" s="416" t="s">
        <v>486</v>
      </c>
      <c r="C173" s="349" t="s">
        <v>1170</v>
      </c>
      <c r="D173" s="396">
        <v>52.69</v>
      </c>
      <c r="E173" s="349" t="s">
        <v>442</v>
      </c>
      <c r="F173" s="245">
        <f t="shared" si="0"/>
        <v>1200</v>
      </c>
      <c r="G173" s="272">
        <f t="shared" si="6"/>
        <v>4.3908333333333334E-2</v>
      </c>
    </row>
    <row r="174" spans="1:7" ht="25.5">
      <c r="A174" s="415" t="s">
        <v>1148</v>
      </c>
      <c r="B174" s="416" t="s">
        <v>486</v>
      </c>
      <c r="C174" s="349" t="s">
        <v>1171</v>
      </c>
      <c r="D174" s="396">
        <v>52.95</v>
      </c>
      <c r="E174" s="349" t="s">
        <v>442</v>
      </c>
      <c r="F174" s="245">
        <f t="shared" si="0"/>
        <v>1200</v>
      </c>
      <c r="G174" s="272">
        <f t="shared" si="6"/>
        <v>4.4125000000000004E-2</v>
      </c>
    </row>
    <row r="175" spans="1:7" ht="25.5">
      <c r="A175" s="415" t="s">
        <v>1148</v>
      </c>
      <c r="B175" s="416" t="s">
        <v>486</v>
      </c>
      <c r="C175" s="349" t="s">
        <v>1172</v>
      </c>
      <c r="D175" s="396">
        <v>53.15</v>
      </c>
      <c r="E175" s="349" t="s">
        <v>442</v>
      </c>
      <c r="F175" s="245">
        <f t="shared" si="0"/>
        <v>1200</v>
      </c>
      <c r="G175" s="272">
        <f t="shared" si="6"/>
        <v>4.4291666666666667E-2</v>
      </c>
    </row>
    <row r="176" spans="1:7" ht="25.5">
      <c r="A176" s="415" t="s">
        <v>1148</v>
      </c>
      <c r="B176" s="416" t="s">
        <v>486</v>
      </c>
      <c r="C176" s="349" t="s">
        <v>1173</v>
      </c>
      <c r="D176" s="396">
        <v>52.33</v>
      </c>
      <c r="E176" s="349" t="s">
        <v>442</v>
      </c>
      <c r="F176" s="245">
        <f t="shared" si="0"/>
        <v>1200</v>
      </c>
      <c r="G176" s="272">
        <f t="shared" si="6"/>
        <v>4.3608333333333332E-2</v>
      </c>
    </row>
    <row r="177" spans="1:7" ht="25.5">
      <c r="A177" s="415" t="s">
        <v>1148</v>
      </c>
      <c r="B177" s="416" t="s">
        <v>486</v>
      </c>
      <c r="C177" s="349" t="s">
        <v>1174</v>
      </c>
      <c r="D177" s="396">
        <v>5.71</v>
      </c>
      <c r="E177" s="349" t="s">
        <v>557</v>
      </c>
      <c r="F177" s="245">
        <f t="shared" si="0"/>
        <v>2500</v>
      </c>
      <c r="G177" s="272">
        <f t="shared" si="6"/>
        <v>2.284E-3</v>
      </c>
    </row>
    <row r="178" spans="1:7" ht="25.5">
      <c r="A178" s="415" t="s">
        <v>1148</v>
      </c>
      <c r="B178" s="416" t="s">
        <v>486</v>
      </c>
      <c r="C178" s="349" t="s">
        <v>1175</v>
      </c>
      <c r="D178" s="396">
        <v>85.8</v>
      </c>
      <c r="E178" s="349" t="s">
        <v>442</v>
      </c>
      <c r="F178" s="245">
        <f t="shared" si="0"/>
        <v>1200</v>
      </c>
      <c r="G178" s="272">
        <f t="shared" si="6"/>
        <v>7.1499999999999994E-2</v>
      </c>
    </row>
    <row r="179" spans="1:7" ht="25.5">
      <c r="A179" s="415" t="s">
        <v>1148</v>
      </c>
      <c r="B179" s="416" t="s">
        <v>486</v>
      </c>
      <c r="C179" s="349" t="s">
        <v>1176</v>
      </c>
      <c r="D179" s="396">
        <v>86.52</v>
      </c>
      <c r="E179" s="349" t="s">
        <v>442</v>
      </c>
      <c r="F179" s="245">
        <f t="shared" si="0"/>
        <v>1200</v>
      </c>
      <c r="G179" s="272">
        <f t="shared" si="6"/>
        <v>7.2099999999999997E-2</v>
      </c>
    </row>
    <row r="180" spans="1:7" ht="38.25">
      <c r="A180" s="415" t="s">
        <v>1148</v>
      </c>
      <c r="B180" s="416" t="s">
        <v>486</v>
      </c>
      <c r="C180" s="349" t="s">
        <v>1177</v>
      </c>
      <c r="D180" s="396">
        <v>21.2</v>
      </c>
      <c r="E180" s="349" t="s">
        <v>562</v>
      </c>
      <c r="F180" s="245">
        <f t="shared" si="0"/>
        <v>300</v>
      </c>
      <c r="G180" s="272">
        <f t="shared" si="6"/>
        <v>7.0666666666666669E-2</v>
      </c>
    </row>
    <row r="181" spans="1:7" ht="38.25">
      <c r="A181" s="415" t="s">
        <v>1148</v>
      </c>
      <c r="B181" s="416" t="s">
        <v>486</v>
      </c>
      <c r="C181" s="349" t="s">
        <v>1178</v>
      </c>
      <c r="D181" s="396">
        <v>21.2</v>
      </c>
      <c r="E181" s="349" t="s">
        <v>562</v>
      </c>
      <c r="F181" s="245">
        <f t="shared" si="0"/>
        <v>300</v>
      </c>
      <c r="G181" s="272">
        <f t="shared" si="6"/>
        <v>7.0666666666666669E-2</v>
      </c>
    </row>
    <row r="182" spans="1:7" ht="25.5">
      <c r="A182" s="415" t="s">
        <v>1148</v>
      </c>
      <c r="B182" s="416" t="s">
        <v>486</v>
      </c>
      <c r="C182" s="349" t="s">
        <v>1179</v>
      </c>
      <c r="D182" s="396">
        <v>1.9</v>
      </c>
      <c r="E182" s="349" t="s">
        <v>557</v>
      </c>
      <c r="F182" s="245">
        <f t="shared" si="0"/>
        <v>2500</v>
      </c>
      <c r="G182" s="272">
        <f t="shared" si="6"/>
        <v>7.5999999999999993E-4</v>
      </c>
    </row>
    <row r="183" spans="1:7" ht="25.5">
      <c r="A183" s="415" t="s">
        <v>1148</v>
      </c>
      <c r="B183" s="416" t="s">
        <v>486</v>
      </c>
      <c r="C183" s="349" t="s">
        <v>1180</v>
      </c>
      <c r="D183" s="396">
        <v>66.5</v>
      </c>
      <c r="E183" s="349" t="s">
        <v>442</v>
      </c>
      <c r="F183" s="245">
        <f t="shared" si="0"/>
        <v>1200</v>
      </c>
      <c r="G183" s="272">
        <f t="shared" si="6"/>
        <v>5.541666666666667E-2</v>
      </c>
    </row>
    <row r="184" spans="1:7" ht="25.5">
      <c r="A184" s="415" t="s">
        <v>1148</v>
      </c>
      <c r="B184" s="416" t="s">
        <v>486</v>
      </c>
      <c r="C184" s="349" t="s">
        <v>1181</v>
      </c>
      <c r="D184" s="396">
        <v>66.680000000000007</v>
      </c>
      <c r="E184" s="349" t="s">
        <v>442</v>
      </c>
      <c r="F184" s="245">
        <f t="shared" si="0"/>
        <v>1200</v>
      </c>
      <c r="G184" s="272">
        <f t="shared" si="6"/>
        <v>5.5566666666666674E-2</v>
      </c>
    </row>
    <row r="185" spans="1:7" ht="25.5">
      <c r="A185" s="415" t="s">
        <v>1148</v>
      </c>
      <c r="B185" s="416" t="s">
        <v>486</v>
      </c>
      <c r="C185" s="349" t="s">
        <v>1182</v>
      </c>
      <c r="D185" s="396">
        <v>19.73</v>
      </c>
      <c r="E185" s="349" t="s">
        <v>442</v>
      </c>
      <c r="F185" s="245">
        <f t="shared" si="0"/>
        <v>1200</v>
      </c>
      <c r="G185" s="272">
        <f t="shared" si="6"/>
        <v>1.6441666666666667E-2</v>
      </c>
    </row>
    <row r="186" spans="1:7" ht="25.5">
      <c r="A186" s="415" t="s">
        <v>1148</v>
      </c>
      <c r="B186" s="416" t="s">
        <v>486</v>
      </c>
      <c r="C186" s="349" t="s">
        <v>1183</v>
      </c>
      <c r="D186" s="396">
        <v>18.920000000000002</v>
      </c>
      <c r="E186" s="349" t="s">
        <v>442</v>
      </c>
      <c r="F186" s="245">
        <f t="shared" si="0"/>
        <v>1200</v>
      </c>
      <c r="G186" s="272">
        <f t="shared" si="6"/>
        <v>1.5766666666666668E-2</v>
      </c>
    </row>
    <row r="187" spans="1:7" ht="25.5">
      <c r="A187" s="415" t="s">
        <v>1148</v>
      </c>
      <c r="B187" s="416" t="s">
        <v>486</v>
      </c>
      <c r="C187" s="349" t="s">
        <v>1184</v>
      </c>
      <c r="D187" s="396">
        <v>20.010000000000002</v>
      </c>
      <c r="E187" s="349" t="s">
        <v>442</v>
      </c>
      <c r="F187" s="245">
        <f t="shared" si="0"/>
        <v>1200</v>
      </c>
      <c r="G187" s="272">
        <f t="shared" si="6"/>
        <v>1.6675000000000002E-2</v>
      </c>
    </row>
    <row r="188" spans="1:7" ht="25.5">
      <c r="A188" s="415" t="s">
        <v>1148</v>
      </c>
      <c r="B188" s="416" t="s">
        <v>486</v>
      </c>
      <c r="C188" s="349" t="s">
        <v>1185</v>
      </c>
      <c r="D188" s="396">
        <v>64.56</v>
      </c>
      <c r="E188" s="349" t="s">
        <v>442</v>
      </c>
      <c r="F188" s="245">
        <f t="shared" si="0"/>
        <v>1200</v>
      </c>
      <c r="G188" s="272">
        <f t="shared" si="6"/>
        <v>5.3800000000000001E-2</v>
      </c>
    </row>
    <row r="189" spans="1:7" ht="25.5">
      <c r="A189" s="415" t="s">
        <v>1148</v>
      </c>
      <c r="B189" s="416" t="s">
        <v>486</v>
      </c>
      <c r="C189" s="349" t="s">
        <v>1186</v>
      </c>
      <c r="D189" s="396">
        <v>19.71</v>
      </c>
      <c r="E189" s="349" t="s">
        <v>557</v>
      </c>
      <c r="F189" s="245">
        <f t="shared" si="0"/>
        <v>2500</v>
      </c>
      <c r="G189" s="272">
        <f t="shared" si="6"/>
        <v>7.8840000000000004E-3</v>
      </c>
    </row>
    <row r="190" spans="1:7" ht="25.5">
      <c r="A190" s="415" t="s">
        <v>1148</v>
      </c>
      <c r="B190" s="416" t="s">
        <v>486</v>
      </c>
      <c r="C190" s="349" t="s">
        <v>1187</v>
      </c>
      <c r="D190" s="396">
        <v>64.22</v>
      </c>
      <c r="E190" s="349" t="s">
        <v>442</v>
      </c>
      <c r="F190" s="245">
        <f t="shared" si="0"/>
        <v>1200</v>
      </c>
      <c r="G190" s="272">
        <f t="shared" si="6"/>
        <v>5.3516666666666664E-2</v>
      </c>
    </row>
    <row r="191" spans="1:7" ht="25.5">
      <c r="A191" s="415" t="s">
        <v>1148</v>
      </c>
      <c r="B191" s="416" t="s">
        <v>486</v>
      </c>
      <c r="C191" s="349" t="s">
        <v>1128</v>
      </c>
      <c r="D191" s="396">
        <v>121.22</v>
      </c>
      <c r="E191" s="349" t="s">
        <v>442</v>
      </c>
      <c r="F191" s="245">
        <f t="shared" si="0"/>
        <v>1200</v>
      </c>
      <c r="G191" s="272">
        <f t="shared" si="6"/>
        <v>0.10101666666666667</v>
      </c>
    </row>
    <row r="192" spans="1:7" ht="38.25">
      <c r="A192" s="417" t="s">
        <v>1188</v>
      </c>
      <c r="B192" s="418" t="s">
        <v>440</v>
      </c>
      <c r="C192" s="349" t="s">
        <v>1189</v>
      </c>
      <c r="D192" s="396">
        <v>23.2</v>
      </c>
      <c r="E192" s="349" t="s">
        <v>562</v>
      </c>
      <c r="F192" s="245">
        <f t="shared" si="0"/>
        <v>300</v>
      </c>
      <c r="G192" s="272">
        <f t="shared" si="6"/>
        <v>7.7333333333333337E-2</v>
      </c>
    </row>
    <row r="193" spans="1:7" ht="38.25">
      <c r="A193" s="417" t="s">
        <v>1188</v>
      </c>
      <c r="B193" s="418" t="s">
        <v>440</v>
      </c>
      <c r="C193" s="349" t="s">
        <v>1190</v>
      </c>
      <c r="D193" s="396">
        <v>23.2</v>
      </c>
      <c r="E193" s="349" t="s">
        <v>562</v>
      </c>
      <c r="F193" s="245">
        <f t="shared" si="0"/>
        <v>300</v>
      </c>
      <c r="G193" s="272">
        <f t="shared" si="6"/>
        <v>7.7333333333333337E-2</v>
      </c>
    </row>
    <row r="194" spans="1:7" ht="12.75">
      <c r="A194" s="417" t="s">
        <v>1188</v>
      </c>
      <c r="B194" s="418" t="s">
        <v>440</v>
      </c>
      <c r="C194" s="349" t="s">
        <v>1191</v>
      </c>
      <c r="D194" s="396">
        <v>4.0999999999999996</v>
      </c>
      <c r="E194" s="349" t="s">
        <v>557</v>
      </c>
      <c r="F194" s="245">
        <f t="shared" si="0"/>
        <v>2500</v>
      </c>
      <c r="G194" s="272">
        <f t="shared" si="6"/>
        <v>1.64E-3</v>
      </c>
    </row>
    <row r="195" spans="1:7" ht="12.75">
      <c r="A195" s="417" t="s">
        <v>1188</v>
      </c>
      <c r="B195" s="418" t="s">
        <v>440</v>
      </c>
      <c r="C195" s="349" t="s">
        <v>1192</v>
      </c>
      <c r="D195" s="396">
        <v>6.1</v>
      </c>
      <c r="E195" s="349" t="s">
        <v>442</v>
      </c>
      <c r="F195" s="245">
        <f t="shared" si="0"/>
        <v>1200</v>
      </c>
      <c r="G195" s="272">
        <f t="shared" si="6"/>
        <v>5.0833333333333329E-3</v>
      </c>
    </row>
    <row r="196" spans="1:7" ht="12.75">
      <c r="A196" s="417" t="s">
        <v>1188</v>
      </c>
      <c r="B196" s="418" t="s">
        <v>440</v>
      </c>
      <c r="C196" s="349" t="s">
        <v>1193</v>
      </c>
      <c r="D196" s="396">
        <v>18.2</v>
      </c>
      <c r="E196" s="349" t="s">
        <v>442</v>
      </c>
      <c r="F196" s="245">
        <f t="shared" si="0"/>
        <v>1200</v>
      </c>
      <c r="G196" s="272">
        <f t="shared" si="6"/>
        <v>1.5166666666666667E-2</v>
      </c>
    </row>
    <row r="197" spans="1:7" ht="12.75">
      <c r="A197" s="417" t="s">
        <v>1188</v>
      </c>
      <c r="B197" s="418" t="s">
        <v>440</v>
      </c>
      <c r="C197" s="349" t="s">
        <v>1194</v>
      </c>
      <c r="D197" s="396">
        <v>10.8</v>
      </c>
      <c r="E197" s="349" t="s">
        <v>442</v>
      </c>
      <c r="F197" s="245">
        <f t="shared" si="0"/>
        <v>1200</v>
      </c>
      <c r="G197" s="272">
        <f t="shared" si="6"/>
        <v>9.0000000000000011E-3</v>
      </c>
    </row>
    <row r="198" spans="1:7" ht="12.75">
      <c r="A198" s="417" t="s">
        <v>1188</v>
      </c>
      <c r="B198" s="418" t="s">
        <v>440</v>
      </c>
      <c r="C198" s="349" t="s">
        <v>1195</v>
      </c>
      <c r="D198" s="396">
        <v>24.2</v>
      </c>
      <c r="E198" s="349" t="s">
        <v>442</v>
      </c>
      <c r="F198" s="245">
        <f t="shared" si="0"/>
        <v>1200</v>
      </c>
      <c r="G198" s="272">
        <f t="shared" si="6"/>
        <v>2.0166666666666666E-2</v>
      </c>
    </row>
    <row r="199" spans="1:7" ht="12.75">
      <c r="A199" s="417" t="s">
        <v>1188</v>
      </c>
      <c r="B199" s="418" t="s">
        <v>440</v>
      </c>
      <c r="C199" s="349" t="s">
        <v>1196</v>
      </c>
      <c r="D199" s="396">
        <v>9.5</v>
      </c>
      <c r="E199" s="349" t="s">
        <v>442</v>
      </c>
      <c r="F199" s="245">
        <f t="shared" si="0"/>
        <v>1200</v>
      </c>
      <c r="G199" s="272">
        <f t="shared" si="6"/>
        <v>7.9166666666666673E-3</v>
      </c>
    </row>
    <row r="200" spans="1:7" ht="12.75">
      <c r="A200" s="417" t="s">
        <v>1188</v>
      </c>
      <c r="B200" s="418" t="s">
        <v>440</v>
      </c>
      <c r="C200" s="349" t="s">
        <v>1197</v>
      </c>
      <c r="D200" s="396">
        <v>10.7</v>
      </c>
      <c r="E200" s="349" t="s">
        <v>442</v>
      </c>
      <c r="F200" s="245">
        <f t="shared" si="0"/>
        <v>1200</v>
      </c>
      <c r="G200" s="272">
        <f t="shared" si="6"/>
        <v>8.9166666666666665E-3</v>
      </c>
    </row>
    <row r="201" spans="1:7" ht="25.5">
      <c r="A201" s="417" t="s">
        <v>1188</v>
      </c>
      <c r="B201" s="418" t="s">
        <v>440</v>
      </c>
      <c r="C201" s="349" t="s">
        <v>1198</v>
      </c>
      <c r="D201" s="396">
        <v>4.2</v>
      </c>
      <c r="E201" s="349" t="s">
        <v>549</v>
      </c>
      <c r="F201" s="245">
        <f t="shared" si="0"/>
        <v>1500</v>
      </c>
      <c r="G201" s="272">
        <f t="shared" si="6"/>
        <v>2.8E-3</v>
      </c>
    </row>
    <row r="202" spans="1:7" ht="12.75">
      <c r="A202" s="417" t="s">
        <v>1188</v>
      </c>
      <c r="B202" s="418" t="s">
        <v>440</v>
      </c>
      <c r="C202" s="349" t="s">
        <v>1199</v>
      </c>
      <c r="D202" s="396">
        <v>4.7</v>
      </c>
      <c r="E202" s="349" t="s">
        <v>557</v>
      </c>
      <c r="F202" s="245">
        <f t="shared" si="0"/>
        <v>2500</v>
      </c>
      <c r="G202" s="272">
        <f t="shared" si="6"/>
        <v>1.8800000000000002E-3</v>
      </c>
    </row>
    <row r="203" spans="1:7" ht="25.5">
      <c r="A203" s="417" t="s">
        <v>1188</v>
      </c>
      <c r="B203" s="418" t="s">
        <v>440</v>
      </c>
      <c r="C203" s="349" t="s">
        <v>1200</v>
      </c>
      <c r="D203" s="396">
        <v>58.2</v>
      </c>
      <c r="E203" s="349" t="s">
        <v>562</v>
      </c>
      <c r="F203" s="245">
        <f t="shared" si="0"/>
        <v>300</v>
      </c>
      <c r="G203" s="272">
        <f t="shared" si="6"/>
        <v>0.19400000000000001</v>
      </c>
    </row>
    <row r="204" spans="1:7" ht="25.5">
      <c r="A204" s="417" t="s">
        <v>1188</v>
      </c>
      <c r="B204" s="418" t="s">
        <v>440</v>
      </c>
      <c r="C204" s="349" t="s">
        <v>1201</v>
      </c>
      <c r="D204" s="396">
        <v>58.2</v>
      </c>
      <c r="E204" s="349" t="s">
        <v>562</v>
      </c>
      <c r="F204" s="245">
        <f t="shared" si="0"/>
        <v>300</v>
      </c>
      <c r="G204" s="272">
        <f t="shared" si="6"/>
        <v>0.19400000000000001</v>
      </c>
    </row>
    <row r="205" spans="1:7" ht="12.75">
      <c r="A205" s="417" t="s">
        <v>1188</v>
      </c>
      <c r="B205" s="418" t="s">
        <v>440</v>
      </c>
      <c r="C205" s="349" t="s">
        <v>1202</v>
      </c>
      <c r="D205" s="396">
        <v>4.7</v>
      </c>
      <c r="E205" s="349" t="s">
        <v>442</v>
      </c>
      <c r="F205" s="245">
        <f t="shared" si="0"/>
        <v>1200</v>
      </c>
      <c r="G205" s="272">
        <f t="shared" si="6"/>
        <v>3.9166666666666664E-3</v>
      </c>
    </row>
    <row r="206" spans="1:7" ht="25.5">
      <c r="A206" s="417" t="s">
        <v>1188</v>
      </c>
      <c r="B206" s="418" t="s">
        <v>440</v>
      </c>
      <c r="C206" s="349" t="s">
        <v>1198</v>
      </c>
      <c r="D206" s="396">
        <v>5.9</v>
      </c>
      <c r="E206" s="349" t="s">
        <v>549</v>
      </c>
      <c r="F206" s="245">
        <f t="shared" si="0"/>
        <v>1500</v>
      </c>
      <c r="G206" s="272">
        <f t="shared" si="6"/>
        <v>3.9333333333333338E-3</v>
      </c>
    </row>
    <row r="207" spans="1:7" ht="25.5">
      <c r="A207" s="417" t="s">
        <v>1188</v>
      </c>
      <c r="B207" s="418" t="s">
        <v>440</v>
      </c>
      <c r="C207" s="349" t="s">
        <v>1203</v>
      </c>
      <c r="D207" s="396">
        <v>18.399999999999999</v>
      </c>
      <c r="E207" s="349" t="s">
        <v>557</v>
      </c>
      <c r="F207" s="245">
        <f t="shared" si="0"/>
        <v>2500</v>
      </c>
      <c r="G207" s="272">
        <f t="shared" si="6"/>
        <v>7.3599999999999994E-3</v>
      </c>
    </row>
    <row r="208" spans="1:7" ht="12.75">
      <c r="A208" s="417" t="s">
        <v>1188</v>
      </c>
      <c r="B208" s="418" t="s">
        <v>440</v>
      </c>
      <c r="C208" s="349" t="s">
        <v>953</v>
      </c>
      <c r="D208" s="396">
        <v>943</v>
      </c>
      <c r="E208" s="349" t="s">
        <v>442</v>
      </c>
      <c r="F208" s="245">
        <f t="shared" si="0"/>
        <v>1200</v>
      </c>
      <c r="G208" s="272">
        <f t="shared" si="6"/>
        <v>0.78583333333333338</v>
      </c>
    </row>
    <row r="209" spans="1:7" ht="12.75">
      <c r="A209" s="417" t="s">
        <v>1188</v>
      </c>
      <c r="B209" s="418" t="s">
        <v>440</v>
      </c>
      <c r="C209" s="349" t="s">
        <v>1204</v>
      </c>
      <c r="D209" s="396">
        <v>134.5</v>
      </c>
      <c r="E209" s="349" t="s">
        <v>442</v>
      </c>
      <c r="F209" s="245">
        <f t="shared" si="0"/>
        <v>1200</v>
      </c>
      <c r="G209" s="272">
        <f t="shared" si="6"/>
        <v>0.11208333333333333</v>
      </c>
    </row>
    <row r="210" spans="1:7" ht="12.75">
      <c r="A210" s="419" t="s">
        <v>1205</v>
      </c>
      <c r="B210" s="420" t="s">
        <v>440</v>
      </c>
      <c r="C210" s="349" t="s">
        <v>1206</v>
      </c>
      <c r="D210" s="396">
        <v>137.69999999999999</v>
      </c>
      <c r="E210" s="349" t="s">
        <v>442</v>
      </c>
      <c r="F210" s="245">
        <f t="shared" si="0"/>
        <v>1200</v>
      </c>
      <c r="G210" s="272">
        <f t="shared" si="6"/>
        <v>0.11474999999999999</v>
      </c>
    </row>
    <row r="211" spans="1:7" ht="25.5">
      <c r="A211" s="419" t="s">
        <v>1205</v>
      </c>
      <c r="B211" s="420" t="s">
        <v>440</v>
      </c>
      <c r="C211" s="349" t="s">
        <v>1207</v>
      </c>
      <c r="D211" s="396">
        <v>11.7</v>
      </c>
      <c r="E211" s="349" t="s">
        <v>562</v>
      </c>
      <c r="F211" s="245">
        <f t="shared" si="0"/>
        <v>300</v>
      </c>
      <c r="G211" s="272">
        <f t="shared" si="6"/>
        <v>3.9E-2</v>
      </c>
    </row>
    <row r="212" spans="1:7" ht="25.5">
      <c r="A212" s="419" t="s">
        <v>1205</v>
      </c>
      <c r="B212" s="420" t="s">
        <v>440</v>
      </c>
      <c r="C212" s="349" t="s">
        <v>1208</v>
      </c>
      <c r="D212" s="396">
        <v>11.7</v>
      </c>
      <c r="E212" s="349" t="s">
        <v>562</v>
      </c>
      <c r="F212" s="245">
        <f t="shared" si="0"/>
        <v>300</v>
      </c>
      <c r="G212" s="272">
        <f t="shared" si="6"/>
        <v>3.9E-2</v>
      </c>
    </row>
    <row r="213" spans="1:7" ht="25.5">
      <c r="A213" s="419" t="s">
        <v>1205</v>
      </c>
      <c r="B213" s="420" t="s">
        <v>440</v>
      </c>
      <c r="C213" s="349" t="s">
        <v>1209</v>
      </c>
      <c r="D213" s="396">
        <v>10.7</v>
      </c>
      <c r="E213" s="349" t="s">
        <v>442</v>
      </c>
      <c r="F213" s="245">
        <f t="shared" si="0"/>
        <v>1200</v>
      </c>
      <c r="G213" s="272">
        <f t="shared" si="6"/>
        <v>8.9166666666666665E-3</v>
      </c>
    </row>
    <row r="214" spans="1:7" ht="12.75">
      <c r="A214" s="419" t="s">
        <v>1205</v>
      </c>
      <c r="B214" s="420" t="s">
        <v>440</v>
      </c>
      <c r="C214" s="349" t="s">
        <v>1210</v>
      </c>
      <c r="D214" s="396">
        <v>193.3</v>
      </c>
      <c r="E214" s="349" t="s">
        <v>651</v>
      </c>
      <c r="F214" s="245">
        <f t="shared" si="0"/>
        <v>1200</v>
      </c>
      <c r="G214" s="272">
        <f t="shared" si="6"/>
        <v>0.16108333333333336</v>
      </c>
    </row>
    <row r="215" spans="1:7" ht="12.75">
      <c r="A215" s="419" t="s">
        <v>1205</v>
      </c>
      <c r="B215" s="420" t="s">
        <v>440</v>
      </c>
      <c r="C215" s="349" t="s">
        <v>970</v>
      </c>
      <c r="D215" s="396">
        <v>71.5</v>
      </c>
      <c r="E215" s="349" t="s">
        <v>442</v>
      </c>
      <c r="F215" s="245">
        <f t="shared" si="0"/>
        <v>1200</v>
      </c>
      <c r="G215" s="272">
        <f t="shared" si="6"/>
        <v>5.9583333333333335E-2</v>
      </c>
    </row>
    <row r="216" spans="1:7" ht="25.5">
      <c r="A216" s="419" t="s">
        <v>1205</v>
      </c>
      <c r="B216" s="420" t="s">
        <v>440</v>
      </c>
      <c r="C216" s="349" t="s">
        <v>1211</v>
      </c>
      <c r="D216" s="396">
        <v>7.4</v>
      </c>
      <c r="E216" s="349" t="s">
        <v>442</v>
      </c>
      <c r="F216" s="245">
        <f t="shared" si="0"/>
        <v>1200</v>
      </c>
      <c r="G216" s="272">
        <f t="shared" si="6"/>
        <v>6.1666666666666667E-3</v>
      </c>
    </row>
    <row r="217" spans="1:7" ht="25.5">
      <c r="A217" s="419" t="s">
        <v>1205</v>
      </c>
      <c r="B217" s="420" t="s">
        <v>440</v>
      </c>
      <c r="C217" s="349" t="s">
        <v>1212</v>
      </c>
      <c r="D217" s="396">
        <v>2.4</v>
      </c>
      <c r="E217" s="349" t="s">
        <v>562</v>
      </c>
      <c r="F217" s="245">
        <f t="shared" si="0"/>
        <v>300</v>
      </c>
      <c r="G217" s="272">
        <f t="shared" si="6"/>
        <v>8.0000000000000002E-3</v>
      </c>
    </row>
    <row r="218" spans="1:7" ht="25.5">
      <c r="A218" s="419" t="s">
        <v>1205</v>
      </c>
      <c r="B218" s="420" t="s">
        <v>440</v>
      </c>
      <c r="C218" s="349" t="s">
        <v>1213</v>
      </c>
      <c r="D218" s="396">
        <v>7.4</v>
      </c>
      <c r="E218" s="349" t="s">
        <v>442</v>
      </c>
      <c r="F218" s="245">
        <f t="shared" si="0"/>
        <v>1200</v>
      </c>
      <c r="G218" s="272">
        <f t="shared" si="6"/>
        <v>6.1666666666666667E-3</v>
      </c>
    </row>
    <row r="219" spans="1:7" ht="25.5">
      <c r="A219" s="419" t="s">
        <v>1205</v>
      </c>
      <c r="B219" s="420" t="s">
        <v>440</v>
      </c>
      <c r="C219" s="349" t="s">
        <v>1214</v>
      </c>
      <c r="D219" s="396">
        <v>2.4</v>
      </c>
      <c r="E219" s="349" t="s">
        <v>562</v>
      </c>
      <c r="F219" s="245">
        <f t="shared" si="0"/>
        <v>300</v>
      </c>
      <c r="G219" s="272">
        <f t="shared" si="6"/>
        <v>8.0000000000000002E-3</v>
      </c>
    </row>
    <row r="220" spans="1:7" ht="12.75">
      <c r="A220" s="421" t="s">
        <v>1215</v>
      </c>
      <c r="B220" s="422" t="s">
        <v>1216</v>
      </c>
      <c r="C220" s="349" t="s">
        <v>814</v>
      </c>
      <c r="D220" s="396">
        <v>29.74</v>
      </c>
      <c r="E220" s="349" t="s">
        <v>442</v>
      </c>
      <c r="F220" s="245">
        <f t="shared" si="0"/>
        <v>1200</v>
      </c>
      <c r="G220" s="272">
        <f t="shared" si="6"/>
        <v>2.4783333333333331E-2</v>
      </c>
    </row>
    <row r="221" spans="1:7" ht="12.75">
      <c r="A221" s="421" t="s">
        <v>1217</v>
      </c>
      <c r="B221" s="422" t="s">
        <v>1216</v>
      </c>
      <c r="C221" s="349" t="s">
        <v>814</v>
      </c>
      <c r="D221" s="396">
        <v>29.74</v>
      </c>
      <c r="E221" s="349" t="s">
        <v>442</v>
      </c>
      <c r="F221" s="245">
        <f t="shared" si="0"/>
        <v>1200</v>
      </c>
      <c r="G221" s="272">
        <f t="shared" si="6"/>
        <v>2.4783333333333331E-2</v>
      </c>
    </row>
    <row r="222" spans="1:7" ht="12.75">
      <c r="A222" s="736" t="s">
        <v>14</v>
      </c>
      <c r="B222" s="720"/>
      <c r="C222" s="721"/>
      <c r="D222" s="340">
        <f>SUM(D4:D221)</f>
        <v>8609.3899999999976</v>
      </c>
      <c r="E222" s="341"/>
      <c r="F222" s="341"/>
      <c r="G222" s="342">
        <f>SUM(G4:G221)</f>
        <v>8.7569390000000027</v>
      </c>
    </row>
  </sheetData>
  <mergeCells count="42">
    <mergeCell ref="O10:T10"/>
    <mergeCell ref="O11:T11"/>
    <mergeCell ref="O19:S19"/>
    <mergeCell ref="O20:S20"/>
    <mergeCell ref="O24:T24"/>
    <mergeCell ref="A1:G1"/>
    <mergeCell ref="I1:M1"/>
    <mergeCell ref="O1:T1"/>
    <mergeCell ref="A2:G2"/>
    <mergeCell ref="I2:M2"/>
    <mergeCell ref="O2:T2"/>
    <mergeCell ref="S52:S53"/>
    <mergeCell ref="O46:R46"/>
    <mergeCell ref="R25:R27"/>
    <mergeCell ref="L50:T50"/>
    <mergeCell ref="L51:L53"/>
    <mergeCell ref="P25:P27"/>
    <mergeCell ref="S25:S27"/>
    <mergeCell ref="S28:S34"/>
    <mergeCell ref="S35:S40"/>
    <mergeCell ref="S41:S43"/>
    <mergeCell ref="O25:O27"/>
    <mergeCell ref="O28:O34"/>
    <mergeCell ref="O35:O40"/>
    <mergeCell ref="O41:O43"/>
    <mergeCell ref="Q25:Q27"/>
    <mergeCell ref="T52:T53"/>
    <mergeCell ref="T25:T27"/>
    <mergeCell ref="M51:M53"/>
    <mergeCell ref="N51:N53"/>
    <mergeCell ref="A222:C222"/>
    <mergeCell ref="O51:O53"/>
    <mergeCell ref="P51:P53"/>
    <mergeCell ref="L54:L60"/>
    <mergeCell ref="L61:L66"/>
    <mergeCell ref="L67:L69"/>
    <mergeCell ref="L72:N72"/>
    <mergeCell ref="L73:Q73"/>
    <mergeCell ref="Q51:R51"/>
    <mergeCell ref="S51:T51"/>
    <mergeCell ref="Q52:Q53"/>
    <mergeCell ref="R52:R53"/>
  </mergeCells>
  <dataValidations count="3">
    <dataValidation type="list" allowBlank="1" showInputMessage="1" showErrorMessage="1" prompt="IN 05/2017, ANEXO VI-B, ITEM 3.2" sqref="K4:K14" xr:uid="{00000000-0002-0000-0F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221" xr:uid="{00000000-0002-0000-0F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D4:D191 D208:D221" xr:uid="{00000000-0002-0000-0F00-000002000000}">
      <formula1>0</formula1>
    </dataValidation>
  </dataValidations>
  <pageMargins left="0.39370078740157477" right="0.39370078740157477" top="0" bottom="0" header="0" footer="0"/>
  <pageSetup paperSize="9" fitToHeight="0" pageOrder="overThenDown" orientation="portrait"/>
  <headerFooter>
    <oddHeader>&amp;CANEXO II - Q - ÁREA CAMPUS TAGUATINGA (44h Segunda à Sábado)</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sheetPr>
  <dimension ref="A1:J155"/>
  <sheetViews>
    <sheetView showGridLines="0" workbookViewId="0">
      <selection activeCell="E5" sqref="E5"/>
    </sheetView>
  </sheetViews>
  <sheetFormatPr defaultColWidth="14.42578125" defaultRowHeight="15" customHeight="1"/>
  <cols>
    <col min="1" max="1" width="29.5703125" customWidth="1"/>
    <col min="2" max="2" width="51.42578125" customWidth="1"/>
    <col min="3" max="3" width="20.5703125" customWidth="1"/>
    <col min="4" max="5" width="21" customWidth="1"/>
    <col min="6" max="9" width="14.5703125" customWidth="1"/>
    <col min="10" max="10" width="3.7109375" customWidth="1"/>
  </cols>
  <sheetData>
    <row r="1" spans="1:10" ht="12.75">
      <c r="A1" s="542" t="s">
        <v>1218</v>
      </c>
      <c r="B1" s="543"/>
      <c r="C1" s="543"/>
      <c r="D1" s="543"/>
      <c r="E1" s="543"/>
      <c r="F1" s="543"/>
      <c r="G1" s="543"/>
      <c r="H1" s="543"/>
      <c r="I1" s="543"/>
      <c r="J1" s="12"/>
    </row>
    <row r="2" spans="1:10" ht="12.75">
      <c r="A2" s="544" t="s">
        <v>16</v>
      </c>
      <c r="B2" s="546" t="s">
        <v>2</v>
      </c>
      <c r="C2" s="540" t="s">
        <v>14</v>
      </c>
      <c r="D2" s="523"/>
      <c r="E2" s="523"/>
      <c r="F2" s="523"/>
      <c r="G2" s="523"/>
      <c r="H2" s="523"/>
      <c r="I2" s="524"/>
      <c r="J2" s="13"/>
    </row>
    <row r="3" spans="1:10" ht="12.75">
      <c r="A3" s="533"/>
      <c r="B3" s="526"/>
      <c r="C3" s="548" t="s">
        <v>17</v>
      </c>
      <c r="D3" s="538" t="s">
        <v>18</v>
      </c>
      <c r="E3" s="538" t="s">
        <v>19</v>
      </c>
      <c r="F3" s="539" t="s">
        <v>20</v>
      </c>
      <c r="G3" s="539" t="s">
        <v>21</v>
      </c>
      <c r="H3" s="547" t="s">
        <v>22</v>
      </c>
      <c r="I3" s="547" t="s">
        <v>23</v>
      </c>
      <c r="J3" s="14"/>
    </row>
    <row r="4" spans="1:10" ht="25.5" customHeight="1">
      <c r="A4" s="545"/>
      <c r="B4" s="527"/>
      <c r="C4" s="527"/>
      <c r="D4" s="518"/>
      <c r="E4" s="518"/>
      <c r="F4" s="518"/>
      <c r="G4" s="518"/>
      <c r="H4" s="527"/>
      <c r="I4" s="527"/>
      <c r="J4" s="14"/>
    </row>
    <row r="5" spans="1:10" ht="12.75">
      <c r="A5" s="532" t="s">
        <v>24</v>
      </c>
      <c r="B5" s="15" t="s">
        <v>25</v>
      </c>
      <c r="C5" s="16">
        <v>1200</v>
      </c>
      <c r="D5" s="17">
        <f>'Valor MensalM²'!D9</f>
        <v>0</v>
      </c>
      <c r="E5" s="18">
        <f>'TOTAL área m² '!C5</f>
        <v>776.74</v>
      </c>
      <c r="F5" s="535">
        <f>SUM(E5:E11)</f>
        <v>41425.585000000006</v>
      </c>
      <c r="G5" s="19">
        <f t="shared" ref="G5:G17" si="0">E5/C5</f>
        <v>0.64728333333333332</v>
      </c>
      <c r="H5" s="20">
        <f t="shared" ref="H5:H22" si="1">D5*E5</f>
        <v>0</v>
      </c>
      <c r="I5" s="20">
        <f t="shared" ref="I5:I22" si="2">H5*30</f>
        <v>0</v>
      </c>
      <c r="J5" s="21"/>
    </row>
    <row r="6" spans="1:10" ht="12.75">
      <c r="A6" s="533"/>
      <c r="B6" s="22" t="s">
        <v>26</v>
      </c>
      <c r="C6" s="23">
        <v>1200</v>
      </c>
      <c r="D6" s="24">
        <f>'Valor MensalM²'!D16</f>
        <v>0</v>
      </c>
      <c r="E6" s="25">
        <f>'TOTAL área m² '!C6</f>
        <v>26461.315000000002</v>
      </c>
      <c r="F6" s="526"/>
      <c r="G6" s="26">
        <f t="shared" si="0"/>
        <v>22.051095833333335</v>
      </c>
      <c r="H6" s="27">
        <f t="shared" si="1"/>
        <v>0</v>
      </c>
      <c r="I6" s="27">
        <f t="shared" si="2"/>
        <v>0</v>
      </c>
      <c r="J6" s="21"/>
    </row>
    <row r="7" spans="1:10" ht="12.75">
      <c r="A7" s="533"/>
      <c r="B7" s="22" t="s">
        <v>27</v>
      </c>
      <c r="C7" s="28">
        <v>450</v>
      </c>
      <c r="D7" s="24">
        <f>'Valor MensalM²'!D23</f>
        <v>0</v>
      </c>
      <c r="E7" s="25">
        <f>'TOTAL área m² '!C7</f>
        <v>341.78</v>
      </c>
      <c r="F7" s="526"/>
      <c r="G7" s="26">
        <f t="shared" si="0"/>
        <v>0.75951111111111103</v>
      </c>
      <c r="H7" s="27">
        <f t="shared" si="1"/>
        <v>0</v>
      </c>
      <c r="I7" s="27">
        <f t="shared" si="2"/>
        <v>0</v>
      </c>
      <c r="J7" s="21"/>
    </row>
    <row r="8" spans="1:10" ht="12.75">
      <c r="A8" s="533"/>
      <c r="B8" s="22" t="s">
        <v>28</v>
      </c>
      <c r="C8" s="23">
        <v>2500</v>
      </c>
      <c r="D8" s="24">
        <f>'Valor MensalM²'!D30</f>
        <v>0</v>
      </c>
      <c r="E8" s="25">
        <f>'TOTAL área m² '!C8</f>
        <v>4095.05</v>
      </c>
      <c r="F8" s="526"/>
      <c r="G8" s="26">
        <f t="shared" si="0"/>
        <v>1.63802</v>
      </c>
      <c r="H8" s="27">
        <f t="shared" si="1"/>
        <v>0</v>
      </c>
      <c r="I8" s="27">
        <f t="shared" si="2"/>
        <v>0</v>
      </c>
      <c r="J8" s="21"/>
    </row>
    <row r="9" spans="1:10" ht="12.75">
      <c r="A9" s="533"/>
      <c r="B9" s="22" t="s">
        <v>29</v>
      </c>
      <c r="C9" s="23">
        <v>1800</v>
      </c>
      <c r="D9" s="24">
        <f>'Valor MensalM²'!D37</f>
        <v>0</v>
      </c>
      <c r="E9" s="25">
        <f>'TOTAL área m² '!C9</f>
        <v>0</v>
      </c>
      <c r="F9" s="526"/>
      <c r="G9" s="26">
        <f t="shared" si="0"/>
        <v>0</v>
      </c>
      <c r="H9" s="27">
        <f t="shared" si="1"/>
        <v>0</v>
      </c>
      <c r="I9" s="27">
        <f t="shared" si="2"/>
        <v>0</v>
      </c>
      <c r="J9" s="21"/>
    </row>
    <row r="10" spans="1:10" ht="12.75">
      <c r="A10" s="533"/>
      <c r="B10" s="22" t="s">
        <v>30</v>
      </c>
      <c r="C10" s="23">
        <v>1500</v>
      </c>
      <c r="D10" s="24">
        <f>'Valor MensalM²'!D44</f>
        <v>0</v>
      </c>
      <c r="E10" s="25">
        <f>'TOTAL área m² '!C10</f>
        <v>7758.2199999999993</v>
      </c>
      <c r="F10" s="526"/>
      <c r="G10" s="26">
        <f t="shared" si="0"/>
        <v>5.1721466666666664</v>
      </c>
      <c r="H10" s="27">
        <f t="shared" si="1"/>
        <v>0</v>
      </c>
      <c r="I10" s="27">
        <f t="shared" si="2"/>
        <v>0</v>
      </c>
      <c r="J10" s="21"/>
    </row>
    <row r="11" spans="1:10" ht="12.75">
      <c r="A11" s="534"/>
      <c r="B11" s="29" t="s">
        <v>31</v>
      </c>
      <c r="C11" s="30">
        <v>300</v>
      </c>
      <c r="D11" s="31">
        <f>'Valor MensalM²'!D51</f>
        <v>0</v>
      </c>
      <c r="E11" s="32">
        <f>'TOTAL área m² '!C11</f>
        <v>1992.48</v>
      </c>
      <c r="F11" s="536"/>
      <c r="G11" s="33">
        <f t="shared" si="0"/>
        <v>6.6416000000000004</v>
      </c>
      <c r="H11" s="34">
        <f t="shared" si="1"/>
        <v>0</v>
      </c>
      <c r="I11" s="35">
        <f t="shared" si="2"/>
        <v>0</v>
      </c>
      <c r="J11" s="21"/>
    </row>
    <row r="12" spans="1:10" ht="12.75">
      <c r="A12" s="532" t="s">
        <v>32</v>
      </c>
      <c r="B12" s="15" t="s">
        <v>33</v>
      </c>
      <c r="C12" s="16">
        <v>2700</v>
      </c>
      <c r="D12" s="17">
        <f>'Valor MensalM²'!I9</f>
        <v>0</v>
      </c>
      <c r="E12" s="36">
        <f>'TOTAL área m² '!C12</f>
        <v>2106.13</v>
      </c>
      <c r="F12" s="537">
        <f>SUM(E12:E17)</f>
        <v>54391.549999999988</v>
      </c>
      <c r="G12" s="37">
        <f t="shared" si="0"/>
        <v>0.78004814814814816</v>
      </c>
      <c r="H12" s="38">
        <f t="shared" si="1"/>
        <v>0</v>
      </c>
      <c r="I12" s="20">
        <f t="shared" si="2"/>
        <v>0</v>
      </c>
      <c r="J12" s="21"/>
    </row>
    <row r="13" spans="1:10" ht="12.75">
      <c r="A13" s="533"/>
      <c r="B13" s="22" t="s">
        <v>34</v>
      </c>
      <c r="C13" s="23">
        <v>9000</v>
      </c>
      <c r="D13" s="24">
        <f>'Valor MensalM²'!I16</f>
        <v>0</v>
      </c>
      <c r="E13" s="25">
        <f>'TOTAL área m² '!C13</f>
        <v>44560.7</v>
      </c>
      <c r="F13" s="526"/>
      <c r="G13" s="26">
        <f t="shared" si="0"/>
        <v>4.9511888888888889</v>
      </c>
      <c r="H13" s="27">
        <f t="shared" si="1"/>
        <v>0</v>
      </c>
      <c r="I13" s="27">
        <f t="shared" si="2"/>
        <v>0</v>
      </c>
      <c r="J13" s="21"/>
    </row>
    <row r="14" spans="1:10" ht="12.75">
      <c r="A14" s="533"/>
      <c r="B14" s="22" t="s">
        <v>35</v>
      </c>
      <c r="C14" s="23">
        <v>2700</v>
      </c>
      <c r="D14" s="24">
        <f>'Valor MensalM²'!I23</f>
        <v>0</v>
      </c>
      <c r="E14" s="25">
        <f>'TOTAL área m² '!C14</f>
        <v>248.7</v>
      </c>
      <c r="F14" s="526"/>
      <c r="G14" s="26">
        <f t="shared" si="0"/>
        <v>9.2111111111111102E-2</v>
      </c>
      <c r="H14" s="27">
        <f t="shared" si="1"/>
        <v>0</v>
      </c>
      <c r="I14" s="27">
        <f t="shared" si="2"/>
        <v>0</v>
      </c>
      <c r="J14" s="21"/>
    </row>
    <row r="15" spans="1:10" ht="12.75">
      <c r="A15" s="533"/>
      <c r="B15" s="22" t="s">
        <v>36</v>
      </c>
      <c r="C15" s="23">
        <v>2700</v>
      </c>
      <c r="D15" s="24">
        <f>'Valor MensalM²'!I30</f>
        <v>0</v>
      </c>
      <c r="E15" s="25">
        <f>'TOTAL área m² '!C15</f>
        <v>136</v>
      </c>
      <c r="F15" s="526"/>
      <c r="G15" s="26">
        <f t="shared" si="0"/>
        <v>5.0370370370370371E-2</v>
      </c>
      <c r="H15" s="27">
        <f t="shared" si="1"/>
        <v>0</v>
      </c>
      <c r="I15" s="27">
        <f t="shared" si="2"/>
        <v>0</v>
      </c>
      <c r="J15" s="21"/>
    </row>
    <row r="16" spans="1:10" ht="12.75">
      <c r="A16" s="533"/>
      <c r="B16" s="22" t="s">
        <v>37</v>
      </c>
      <c r="C16" s="23">
        <v>2700</v>
      </c>
      <c r="D16" s="24">
        <f>'Valor MensalM²'!I37</f>
        <v>0</v>
      </c>
      <c r="E16" s="25">
        <f>'TOTAL área m² '!C16</f>
        <v>0</v>
      </c>
      <c r="F16" s="526"/>
      <c r="G16" s="26">
        <f t="shared" si="0"/>
        <v>0</v>
      </c>
      <c r="H16" s="27">
        <f t="shared" si="1"/>
        <v>0</v>
      </c>
      <c r="I16" s="27">
        <f t="shared" si="2"/>
        <v>0</v>
      </c>
      <c r="J16" s="21"/>
    </row>
    <row r="17" spans="1:10" ht="12.75">
      <c r="A17" s="534"/>
      <c r="B17" s="29" t="s">
        <v>38</v>
      </c>
      <c r="C17" s="39">
        <v>100000</v>
      </c>
      <c r="D17" s="31">
        <f>'Valor MensalM²'!I44</f>
        <v>0</v>
      </c>
      <c r="E17" s="32">
        <f>'TOTAL área m² '!C17</f>
        <v>7340.02</v>
      </c>
      <c r="F17" s="536"/>
      <c r="G17" s="33">
        <f t="shared" si="0"/>
        <v>7.3400199999999999E-2</v>
      </c>
      <c r="H17" s="34">
        <f t="shared" si="1"/>
        <v>0</v>
      </c>
      <c r="I17" s="35">
        <f t="shared" si="2"/>
        <v>0</v>
      </c>
      <c r="J17" s="21"/>
    </row>
    <row r="18" spans="1:10" ht="12.75">
      <c r="A18" s="532" t="s">
        <v>39</v>
      </c>
      <c r="B18" s="15" t="s">
        <v>40</v>
      </c>
      <c r="C18" s="16">
        <v>160</v>
      </c>
      <c r="D18" s="17">
        <f>'Valor MensalM²'!Q10</f>
        <v>0</v>
      </c>
      <c r="E18" s="36">
        <f>'TOTAL área m² '!C18</f>
        <v>1488.9768000000001</v>
      </c>
      <c r="F18" s="537">
        <f>SUM(E18:E20)</f>
        <v>8180.7068000000008</v>
      </c>
      <c r="G18" s="37">
        <f t="shared" ref="G18:G19" si="3">(E18*8)/(C18*1132.6)</f>
        <v>6.5732685855553599E-2</v>
      </c>
      <c r="H18" s="38">
        <f t="shared" si="1"/>
        <v>0</v>
      </c>
      <c r="I18" s="20">
        <f t="shared" si="2"/>
        <v>0</v>
      </c>
      <c r="J18" s="21"/>
    </row>
    <row r="19" spans="1:10" ht="12.75">
      <c r="A19" s="533"/>
      <c r="B19" s="22" t="s">
        <v>41</v>
      </c>
      <c r="C19" s="23">
        <v>380</v>
      </c>
      <c r="D19" s="24">
        <f>'Valor MensalM²'!Q17</f>
        <v>0</v>
      </c>
      <c r="E19" s="25">
        <f>'TOTAL área m² '!C19</f>
        <v>2523.1866</v>
      </c>
      <c r="F19" s="526"/>
      <c r="G19" s="37">
        <f t="shared" si="3"/>
        <v>4.6900686822123297E-2</v>
      </c>
      <c r="H19" s="38">
        <f t="shared" si="1"/>
        <v>0</v>
      </c>
      <c r="I19" s="27">
        <f t="shared" si="2"/>
        <v>0</v>
      </c>
      <c r="J19" s="21"/>
    </row>
    <row r="20" spans="1:10" ht="12.75">
      <c r="A20" s="534"/>
      <c r="B20" s="29" t="s">
        <v>42</v>
      </c>
      <c r="C20" s="39">
        <v>380</v>
      </c>
      <c r="D20" s="31">
        <f>'Valor MensalM²'!Q24</f>
        <v>0</v>
      </c>
      <c r="E20" s="40">
        <f>'TOTAL área m² '!C20</f>
        <v>4168.5434000000005</v>
      </c>
      <c r="F20" s="527"/>
      <c r="G20" s="41">
        <f>(E20*16)/(C20*188.76)</f>
        <v>0.9298453954339122</v>
      </c>
      <c r="H20" s="42">
        <f t="shared" si="1"/>
        <v>0</v>
      </c>
      <c r="I20" s="35">
        <f t="shared" si="2"/>
        <v>0</v>
      </c>
      <c r="J20" s="21"/>
    </row>
    <row r="21" spans="1:10" ht="12.75">
      <c r="A21" s="43" t="s">
        <v>43</v>
      </c>
      <c r="B21" s="44" t="s">
        <v>43</v>
      </c>
      <c r="C21" s="45">
        <v>160</v>
      </c>
      <c r="D21" s="46">
        <f>'Valor MensalM²'!Y10</f>
        <v>0</v>
      </c>
      <c r="E21" s="47">
        <f>'TOTAL área m² '!C21</f>
        <v>0</v>
      </c>
      <c r="F21" s="48">
        <f t="shared" ref="F21:F22" si="4">E21</f>
        <v>0</v>
      </c>
      <c r="G21" s="49">
        <f>(E21*8)/(C21*1132.6)</f>
        <v>0</v>
      </c>
      <c r="H21" s="50">
        <f t="shared" si="1"/>
        <v>0</v>
      </c>
      <c r="I21" s="50">
        <f t="shared" si="2"/>
        <v>0</v>
      </c>
      <c r="J21" s="21"/>
    </row>
    <row r="22" spans="1:10" ht="25.5">
      <c r="A22" s="51" t="s">
        <v>44</v>
      </c>
      <c r="B22" s="52" t="s">
        <v>44</v>
      </c>
      <c r="C22" s="53">
        <v>450</v>
      </c>
      <c r="D22" s="54"/>
      <c r="E22" s="36">
        <f>'TOTAL área m² '!C22</f>
        <v>0</v>
      </c>
      <c r="F22" s="55">
        <f t="shared" si="4"/>
        <v>0</v>
      </c>
      <c r="G22" s="37">
        <f>(E22*16)/(C22*188.76)</f>
        <v>0</v>
      </c>
      <c r="H22" s="38">
        <f t="shared" si="1"/>
        <v>0</v>
      </c>
      <c r="I22" s="38">
        <f t="shared" si="2"/>
        <v>0</v>
      </c>
      <c r="J22" s="21"/>
    </row>
    <row r="23" spans="1:10" ht="12.75">
      <c r="A23" s="540" t="s">
        <v>14</v>
      </c>
      <c r="B23" s="523"/>
      <c r="C23" s="523"/>
      <c r="D23" s="523"/>
      <c r="E23" s="524"/>
      <c r="F23" s="56">
        <f>SUM(F5:F22)</f>
        <v>103997.84179999999</v>
      </c>
      <c r="G23" s="56">
        <f t="shared" ref="G23:I23" si="5">SUM(G5:G22)</f>
        <v>43.899254431074553</v>
      </c>
      <c r="H23" s="57">
        <f t="shared" si="5"/>
        <v>0</v>
      </c>
      <c r="I23" s="57">
        <f t="shared" si="5"/>
        <v>0</v>
      </c>
      <c r="J23" s="58"/>
    </row>
    <row r="24" spans="1:10" ht="12.75">
      <c r="A24" s="541" t="s">
        <v>45</v>
      </c>
      <c r="B24" s="523"/>
      <c r="C24" s="523"/>
      <c r="D24" s="523"/>
      <c r="E24" s="523"/>
      <c r="F24" s="59"/>
      <c r="G24" s="59">
        <f>ROUND(G23,0)</f>
        <v>44</v>
      </c>
      <c r="H24" s="59"/>
      <c r="I24" s="59"/>
      <c r="J24" s="60"/>
    </row>
    <row r="25" spans="1:10">
      <c r="A25" s="61"/>
      <c r="B25" s="62"/>
      <c r="C25" s="63"/>
      <c r="D25" s="64"/>
      <c r="E25" s="64"/>
      <c r="F25" s="64"/>
      <c r="G25" s="64"/>
      <c r="H25" s="64"/>
      <c r="I25" s="64"/>
      <c r="J25" s="64"/>
    </row>
    <row r="26" spans="1:10" ht="12.75">
      <c r="A26" s="65"/>
      <c r="B26" s="65"/>
      <c r="C26" s="65"/>
      <c r="D26" s="65"/>
      <c r="E26" s="65"/>
      <c r="F26" s="65"/>
      <c r="G26" s="65"/>
      <c r="H26" s="65"/>
      <c r="I26" s="65"/>
      <c r="J26" s="65"/>
    </row>
    <row r="27" spans="1:10" ht="12.75">
      <c r="A27" s="542" t="s">
        <v>46</v>
      </c>
      <c r="B27" s="543"/>
      <c r="C27" s="543"/>
      <c r="D27" s="543"/>
      <c r="E27" s="543"/>
      <c r="F27" s="543"/>
      <c r="G27" s="543"/>
      <c r="H27" s="543"/>
      <c r="I27" s="543"/>
      <c r="J27" s="12"/>
    </row>
    <row r="28" spans="1:10" ht="12.75">
      <c r="A28" s="544" t="s">
        <v>16</v>
      </c>
      <c r="B28" s="546" t="s">
        <v>2</v>
      </c>
      <c r="C28" s="540" t="s">
        <v>14</v>
      </c>
      <c r="D28" s="523"/>
      <c r="E28" s="523"/>
      <c r="F28" s="523"/>
      <c r="G28" s="523"/>
      <c r="H28" s="523"/>
      <c r="I28" s="524"/>
      <c r="J28" s="13"/>
    </row>
    <row r="29" spans="1:10" ht="12.75">
      <c r="A29" s="533"/>
      <c r="B29" s="526"/>
      <c r="C29" s="548" t="s">
        <v>17</v>
      </c>
      <c r="D29" s="538" t="s">
        <v>18</v>
      </c>
      <c r="E29" s="538" t="s">
        <v>19</v>
      </c>
      <c r="F29" s="539" t="s">
        <v>20</v>
      </c>
      <c r="G29" s="539" t="s">
        <v>21</v>
      </c>
      <c r="H29" s="547" t="s">
        <v>22</v>
      </c>
      <c r="I29" s="547" t="s">
        <v>23</v>
      </c>
      <c r="J29" s="14"/>
    </row>
    <row r="30" spans="1:10" ht="24.75" customHeight="1">
      <c r="A30" s="545"/>
      <c r="B30" s="527"/>
      <c r="C30" s="527"/>
      <c r="D30" s="518"/>
      <c r="E30" s="518"/>
      <c r="F30" s="518"/>
      <c r="G30" s="518"/>
      <c r="H30" s="527"/>
      <c r="I30" s="527"/>
      <c r="J30" s="14"/>
    </row>
    <row r="31" spans="1:10" ht="12.75">
      <c r="A31" s="532" t="s">
        <v>24</v>
      </c>
      <c r="B31" s="15" t="s">
        <v>25</v>
      </c>
      <c r="C31" s="16">
        <v>1200</v>
      </c>
      <c r="D31" s="17">
        <f t="shared" ref="D31:D47" si="6">D5</f>
        <v>0</v>
      </c>
      <c r="E31" s="25">
        <f>'A. DGPL'!Q28</f>
        <v>0</v>
      </c>
      <c r="F31" s="535">
        <f>SUM(E31:E37)</f>
        <v>9485.24</v>
      </c>
      <c r="G31" s="19">
        <f t="shared" ref="G31:G43" si="7">E31/C31</f>
        <v>0</v>
      </c>
      <c r="H31" s="20">
        <f t="shared" ref="H31:H48" si="8">D31*E31</f>
        <v>0</v>
      </c>
      <c r="I31" s="20">
        <f t="shared" ref="I31:I48" si="9">H31*30</f>
        <v>0</v>
      </c>
      <c r="J31" s="21"/>
    </row>
    <row r="32" spans="1:10" ht="12.75">
      <c r="A32" s="533"/>
      <c r="B32" s="22" t="s">
        <v>26</v>
      </c>
      <c r="C32" s="23">
        <v>1200</v>
      </c>
      <c r="D32" s="24">
        <f t="shared" si="6"/>
        <v>0</v>
      </c>
      <c r="E32" s="25">
        <f>'A. DGPL'!Q29</f>
        <v>7220.42</v>
      </c>
      <c r="F32" s="526"/>
      <c r="G32" s="26">
        <f t="shared" si="7"/>
        <v>6.0170166666666667</v>
      </c>
      <c r="H32" s="27">
        <f t="shared" si="8"/>
        <v>0</v>
      </c>
      <c r="I32" s="27">
        <f t="shared" si="9"/>
        <v>0</v>
      </c>
      <c r="J32" s="21"/>
    </row>
    <row r="33" spans="1:10" ht="12.75">
      <c r="A33" s="533"/>
      <c r="B33" s="22" t="s">
        <v>27</v>
      </c>
      <c r="C33" s="28">
        <v>450</v>
      </c>
      <c r="D33" s="24">
        <f t="shared" si="6"/>
        <v>0</v>
      </c>
      <c r="E33" s="25">
        <f>'A. DGPL'!Q30</f>
        <v>0</v>
      </c>
      <c r="F33" s="526"/>
      <c r="G33" s="26">
        <f t="shared" si="7"/>
        <v>0</v>
      </c>
      <c r="H33" s="27">
        <f t="shared" si="8"/>
        <v>0</v>
      </c>
      <c r="I33" s="27">
        <f t="shared" si="9"/>
        <v>0</v>
      </c>
      <c r="J33" s="21"/>
    </row>
    <row r="34" spans="1:10" ht="12.75">
      <c r="A34" s="533"/>
      <c r="B34" s="22" t="s">
        <v>28</v>
      </c>
      <c r="C34" s="23">
        <v>2500</v>
      </c>
      <c r="D34" s="24">
        <f t="shared" si="6"/>
        <v>0</v>
      </c>
      <c r="E34" s="25">
        <f>'A. DGPL'!Q31</f>
        <v>1611.42</v>
      </c>
      <c r="F34" s="526"/>
      <c r="G34" s="26">
        <f t="shared" si="7"/>
        <v>0.64456800000000003</v>
      </c>
      <c r="H34" s="27">
        <f t="shared" si="8"/>
        <v>0</v>
      </c>
      <c r="I34" s="27">
        <f t="shared" si="9"/>
        <v>0</v>
      </c>
      <c r="J34" s="21"/>
    </row>
    <row r="35" spans="1:10" ht="12.75">
      <c r="A35" s="533"/>
      <c r="B35" s="22" t="s">
        <v>29</v>
      </c>
      <c r="C35" s="23">
        <v>1800</v>
      </c>
      <c r="D35" s="24">
        <f t="shared" si="6"/>
        <v>0</v>
      </c>
      <c r="E35" s="25">
        <f>'A. DGPL'!Q32</f>
        <v>0</v>
      </c>
      <c r="F35" s="526"/>
      <c r="G35" s="26">
        <f t="shared" si="7"/>
        <v>0</v>
      </c>
      <c r="H35" s="27">
        <f t="shared" si="8"/>
        <v>0</v>
      </c>
      <c r="I35" s="27">
        <f t="shared" si="9"/>
        <v>0</v>
      </c>
      <c r="J35" s="21"/>
    </row>
    <row r="36" spans="1:10" ht="12.75">
      <c r="A36" s="533"/>
      <c r="B36" s="22" t="s">
        <v>30</v>
      </c>
      <c r="C36" s="23">
        <v>1500</v>
      </c>
      <c r="D36" s="24">
        <f t="shared" si="6"/>
        <v>0</v>
      </c>
      <c r="E36" s="25">
        <f>'A. DGPL'!Q33</f>
        <v>415.4</v>
      </c>
      <c r="F36" s="526"/>
      <c r="G36" s="26">
        <f t="shared" si="7"/>
        <v>0.27693333333333331</v>
      </c>
      <c r="H36" s="27">
        <f t="shared" si="8"/>
        <v>0</v>
      </c>
      <c r="I36" s="27">
        <f t="shared" si="9"/>
        <v>0</v>
      </c>
      <c r="J36" s="21"/>
    </row>
    <row r="37" spans="1:10" ht="12.75">
      <c r="A37" s="534"/>
      <c r="B37" s="29" t="s">
        <v>31</v>
      </c>
      <c r="C37" s="30">
        <v>300</v>
      </c>
      <c r="D37" s="66">
        <f t="shared" si="6"/>
        <v>0</v>
      </c>
      <c r="E37" s="40">
        <f>'A. DGPL'!Q34</f>
        <v>238</v>
      </c>
      <c r="F37" s="527"/>
      <c r="G37" s="33">
        <f t="shared" si="7"/>
        <v>0.79333333333333333</v>
      </c>
      <c r="H37" s="34">
        <f t="shared" si="8"/>
        <v>0</v>
      </c>
      <c r="I37" s="35">
        <f t="shared" si="9"/>
        <v>0</v>
      </c>
      <c r="J37" s="21"/>
    </row>
    <row r="38" spans="1:10" ht="12.75">
      <c r="A38" s="532" t="s">
        <v>32</v>
      </c>
      <c r="B38" s="15" t="s">
        <v>33</v>
      </c>
      <c r="C38" s="16">
        <v>2700</v>
      </c>
      <c r="D38" s="17">
        <f t="shared" si="6"/>
        <v>0</v>
      </c>
      <c r="E38" s="18">
        <f>'A. DGPL'!Q35</f>
        <v>0</v>
      </c>
      <c r="F38" s="535">
        <f>SUM(E38:E43)</f>
        <v>6012</v>
      </c>
      <c r="G38" s="19">
        <f t="shared" si="7"/>
        <v>0</v>
      </c>
      <c r="H38" s="20">
        <f t="shared" si="8"/>
        <v>0</v>
      </c>
      <c r="I38" s="20">
        <f t="shared" si="9"/>
        <v>0</v>
      </c>
      <c r="J38" s="21"/>
    </row>
    <row r="39" spans="1:10" ht="12.75">
      <c r="A39" s="533"/>
      <c r="B39" s="22" t="s">
        <v>34</v>
      </c>
      <c r="C39" s="23">
        <v>9000</v>
      </c>
      <c r="D39" s="24">
        <f t="shared" si="6"/>
        <v>0</v>
      </c>
      <c r="E39" s="25">
        <f>'A. DGPL'!Q36</f>
        <v>6012</v>
      </c>
      <c r="F39" s="526"/>
      <c r="G39" s="26">
        <f t="shared" si="7"/>
        <v>0.66800000000000004</v>
      </c>
      <c r="H39" s="27">
        <f t="shared" si="8"/>
        <v>0</v>
      </c>
      <c r="I39" s="27">
        <f t="shared" si="9"/>
        <v>0</v>
      </c>
      <c r="J39" s="21"/>
    </row>
    <row r="40" spans="1:10" ht="12.75">
      <c r="A40" s="533"/>
      <c r="B40" s="22" t="s">
        <v>35</v>
      </c>
      <c r="C40" s="23">
        <v>2700</v>
      </c>
      <c r="D40" s="24">
        <f t="shared" si="6"/>
        <v>0</v>
      </c>
      <c r="E40" s="25">
        <f>'A. DGPL'!Q37</f>
        <v>0</v>
      </c>
      <c r="F40" s="526"/>
      <c r="G40" s="26">
        <f t="shared" si="7"/>
        <v>0</v>
      </c>
      <c r="H40" s="27">
        <f t="shared" si="8"/>
        <v>0</v>
      </c>
      <c r="I40" s="27">
        <f t="shared" si="9"/>
        <v>0</v>
      </c>
      <c r="J40" s="21"/>
    </row>
    <row r="41" spans="1:10" ht="12.75">
      <c r="A41" s="533"/>
      <c r="B41" s="22" t="s">
        <v>36</v>
      </c>
      <c r="C41" s="23">
        <v>2700</v>
      </c>
      <c r="D41" s="24">
        <f t="shared" si="6"/>
        <v>0</v>
      </c>
      <c r="E41" s="25">
        <f>'A. DGPL'!Q38</f>
        <v>0</v>
      </c>
      <c r="F41" s="526"/>
      <c r="G41" s="26">
        <f t="shared" si="7"/>
        <v>0</v>
      </c>
      <c r="H41" s="27">
        <f t="shared" si="8"/>
        <v>0</v>
      </c>
      <c r="I41" s="27">
        <f t="shared" si="9"/>
        <v>0</v>
      </c>
      <c r="J41" s="21"/>
    </row>
    <row r="42" spans="1:10" ht="12.75">
      <c r="A42" s="533"/>
      <c r="B42" s="22" t="s">
        <v>37</v>
      </c>
      <c r="C42" s="23">
        <v>2700</v>
      </c>
      <c r="D42" s="24">
        <f t="shared" si="6"/>
        <v>0</v>
      </c>
      <c r="E42" s="25">
        <f>'A. DGPL'!Q39</f>
        <v>0</v>
      </c>
      <c r="F42" s="526"/>
      <c r="G42" s="26">
        <f t="shared" si="7"/>
        <v>0</v>
      </c>
      <c r="H42" s="27">
        <f t="shared" si="8"/>
        <v>0</v>
      </c>
      <c r="I42" s="27">
        <f t="shared" si="9"/>
        <v>0</v>
      </c>
      <c r="J42" s="21"/>
    </row>
    <row r="43" spans="1:10" ht="12.75">
      <c r="A43" s="534"/>
      <c r="B43" s="29" t="s">
        <v>38</v>
      </c>
      <c r="C43" s="39">
        <v>100000</v>
      </c>
      <c r="D43" s="66">
        <f t="shared" si="6"/>
        <v>0</v>
      </c>
      <c r="E43" s="40">
        <f>'A. DGPL'!Q40</f>
        <v>0</v>
      </c>
      <c r="F43" s="527"/>
      <c r="G43" s="33">
        <f t="shared" si="7"/>
        <v>0</v>
      </c>
      <c r="H43" s="34">
        <f t="shared" si="8"/>
        <v>0</v>
      </c>
      <c r="I43" s="35">
        <f t="shared" si="9"/>
        <v>0</v>
      </c>
      <c r="J43" s="21"/>
    </row>
    <row r="44" spans="1:10" ht="12.75">
      <c r="A44" s="532" t="s">
        <v>39</v>
      </c>
      <c r="B44" s="15" t="s">
        <v>40</v>
      </c>
      <c r="C44" s="16">
        <v>160</v>
      </c>
      <c r="D44" s="17">
        <f t="shared" si="6"/>
        <v>0</v>
      </c>
      <c r="E44" s="18">
        <f>'A. DGPL'!Q41</f>
        <v>0</v>
      </c>
      <c r="F44" s="535">
        <f>SUM(E44:E46)</f>
        <v>610</v>
      </c>
      <c r="G44" s="19">
        <f t="shared" ref="G44:G45" si="10">(E44*8)/(C44*1132.6)</f>
        <v>0</v>
      </c>
      <c r="H44" s="20">
        <f t="shared" si="8"/>
        <v>0</v>
      </c>
      <c r="I44" s="20">
        <f t="shared" si="9"/>
        <v>0</v>
      </c>
      <c r="J44" s="21"/>
    </row>
    <row r="45" spans="1:10" ht="12.75">
      <c r="A45" s="533"/>
      <c r="B45" s="22" t="s">
        <v>41</v>
      </c>
      <c r="C45" s="23">
        <v>380</v>
      </c>
      <c r="D45" s="24">
        <f t="shared" si="6"/>
        <v>0</v>
      </c>
      <c r="E45" s="25">
        <f>'A. DGPL'!Q42</f>
        <v>305</v>
      </c>
      <c r="F45" s="526"/>
      <c r="G45" s="37">
        <f t="shared" si="10"/>
        <v>5.669303047482737E-3</v>
      </c>
      <c r="H45" s="38">
        <f t="shared" si="8"/>
        <v>0</v>
      </c>
      <c r="I45" s="27">
        <f t="shared" si="9"/>
        <v>0</v>
      </c>
      <c r="J45" s="21"/>
    </row>
    <row r="46" spans="1:10" ht="12.75">
      <c r="A46" s="534"/>
      <c r="B46" s="29" t="s">
        <v>42</v>
      </c>
      <c r="C46" s="39">
        <v>380</v>
      </c>
      <c r="D46" s="66">
        <f t="shared" si="6"/>
        <v>0</v>
      </c>
      <c r="E46" s="40">
        <f>'A. DGPL'!Q43</f>
        <v>305</v>
      </c>
      <c r="F46" s="527"/>
      <c r="G46" s="41">
        <f>(E46*16)/(C46*188.76)</f>
        <v>6.8034039325905349E-2</v>
      </c>
      <c r="H46" s="42">
        <f t="shared" si="8"/>
        <v>0</v>
      </c>
      <c r="I46" s="35">
        <f t="shared" si="9"/>
        <v>0</v>
      </c>
      <c r="J46" s="21"/>
    </row>
    <row r="47" spans="1:10" ht="12.75">
      <c r="A47" s="43" t="s">
        <v>43</v>
      </c>
      <c r="B47" s="44" t="s">
        <v>43</v>
      </c>
      <c r="C47" s="45">
        <v>160</v>
      </c>
      <c r="D47" s="67">
        <f t="shared" si="6"/>
        <v>0</v>
      </c>
      <c r="E47" s="47">
        <f>'A. DGPL'!Q44</f>
        <v>0</v>
      </c>
      <c r="F47" s="48">
        <f t="shared" ref="F47:F48" si="11">E47</f>
        <v>0</v>
      </c>
      <c r="G47" s="49">
        <f>(E47*8)/(C47*1132.6)</f>
        <v>0</v>
      </c>
      <c r="H47" s="50">
        <f t="shared" si="8"/>
        <v>0</v>
      </c>
      <c r="I47" s="50">
        <f t="shared" si="9"/>
        <v>0</v>
      </c>
      <c r="J47" s="21"/>
    </row>
    <row r="48" spans="1:10" ht="25.5">
      <c r="A48" s="51" t="s">
        <v>44</v>
      </c>
      <c r="B48" s="52" t="s">
        <v>44</v>
      </c>
      <c r="C48" s="53">
        <v>450</v>
      </c>
      <c r="D48" s="54">
        <v>0</v>
      </c>
      <c r="E48" s="36">
        <f>'A. DGPL'!Q45</f>
        <v>0</v>
      </c>
      <c r="F48" s="55">
        <f t="shared" si="11"/>
        <v>0</v>
      </c>
      <c r="G48" s="37">
        <f>(E48*16)/(C48*188.76)</f>
        <v>0</v>
      </c>
      <c r="H48" s="38">
        <f t="shared" si="8"/>
        <v>0</v>
      </c>
      <c r="I48" s="38">
        <f t="shared" si="9"/>
        <v>0</v>
      </c>
      <c r="J48" s="21"/>
    </row>
    <row r="49" spans="1:10" ht="12.75">
      <c r="A49" s="540" t="s">
        <v>14</v>
      </c>
      <c r="B49" s="523"/>
      <c r="C49" s="523"/>
      <c r="D49" s="523"/>
      <c r="E49" s="524"/>
      <c r="F49" s="56">
        <f t="shared" ref="F49:I49" si="12">SUM(F31:F48)</f>
        <v>16107.24</v>
      </c>
      <c r="G49" s="56">
        <f t="shared" si="12"/>
        <v>8.4735546757067208</v>
      </c>
      <c r="H49" s="57">
        <f t="shared" si="12"/>
        <v>0</v>
      </c>
      <c r="I49" s="57">
        <f t="shared" si="12"/>
        <v>0</v>
      </c>
      <c r="J49" s="58"/>
    </row>
    <row r="50" spans="1:10" ht="12.75">
      <c r="A50" s="541" t="s">
        <v>45</v>
      </c>
      <c r="B50" s="523"/>
      <c r="C50" s="523"/>
      <c r="D50" s="523"/>
      <c r="E50" s="523"/>
      <c r="F50" s="59"/>
      <c r="G50" s="59">
        <f>ROUND(G49,0)</f>
        <v>8</v>
      </c>
      <c r="H50" s="59"/>
      <c r="I50" s="59"/>
      <c r="J50" s="60"/>
    </row>
    <row r="51" spans="1:10" ht="12.75">
      <c r="A51" s="61"/>
      <c r="B51" s="68"/>
      <c r="C51" s="63"/>
      <c r="D51" s="69"/>
      <c r="E51" s="69"/>
      <c r="F51" s="21"/>
      <c r="G51" s="21"/>
      <c r="H51" s="21"/>
      <c r="I51" s="21"/>
      <c r="J51" s="21"/>
    </row>
    <row r="52" spans="1:10" ht="12.75">
      <c r="A52" s="61"/>
      <c r="B52" s="68"/>
      <c r="C52" s="63"/>
      <c r="D52" s="69"/>
      <c r="E52" s="69"/>
      <c r="F52" s="21"/>
      <c r="G52" s="21"/>
      <c r="H52" s="21"/>
      <c r="I52" s="21"/>
      <c r="J52" s="21"/>
    </row>
    <row r="53" spans="1:10" ht="12.75">
      <c r="A53" s="542" t="s">
        <v>47</v>
      </c>
      <c r="B53" s="543"/>
      <c r="C53" s="543"/>
      <c r="D53" s="543"/>
      <c r="E53" s="543"/>
      <c r="F53" s="543"/>
      <c r="G53" s="543"/>
      <c r="H53" s="543"/>
      <c r="I53" s="543"/>
      <c r="J53" s="12"/>
    </row>
    <row r="54" spans="1:10" ht="12.75">
      <c r="A54" s="544" t="s">
        <v>16</v>
      </c>
      <c r="B54" s="546" t="s">
        <v>2</v>
      </c>
      <c r="C54" s="540" t="s">
        <v>14</v>
      </c>
      <c r="D54" s="523"/>
      <c r="E54" s="523"/>
      <c r="F54" s="523"/>
      <c r="G54" s="523"/>
      <c r="H54" s="523"/>
      <c r="I54" s="524"/>
      <c r="J54" s="13"/>
    </row>
    <row r="55" spans="1:10" ht="12.75">
      <c r="A55" s="533"/>
      <c r="B55" s="526"/>
      <c r="C55" s="548" t="s">
        <v>17</v>
      </c>
      <c r="D55" s="538" t="s">
        <v>18</v>
      </c>
      <c r="E55" s="538" t="s">
        <v>19</v>
      </c>
      <c r="F55" s="539" t="s">
        <v>20</v>
      </c>
      <c r="G55" s="539" t="s">
        <v>21</v>
      </c>
      <c r="H55" s="547" t="s">
        <v>22</v>
      </c>
      <c r="I55" s="547" t="s">
        <v>23</v>
      </c>
      <c r="J55" s="14"/>
    </row>
    <row r="56" spans="1:10" ht="25.5" customHeight="1">
      <c r="A56" s="545"/>
      <c r="B56" s="527"/>
      <c r="C56" s="527"/>
      <c r="D56" s="518"/>
      <c r="E56" s="518"/>
      <c r="F56" s="518"/>
      <c r="G56" s="518"/>
      <c r="H56" s="527"/>
      <c r="I56" s="527"/>
      <c r="J56" s="14"/>
    </row>
    <row r="57" spans="1:10" ht="12.75">
      <c r="A57" s="532" t="s">
        <v>24</v>
      </c>
      <c r="B57" s="15" t="s">
        <v>25</v>
      </c>
      <c r="C57" s="16">
        <v>1200</v>
      </c>
      <c r="D57" s="17">
        <f t="shared" ref="D57:D73" si="13">D5</f>
        <v>0</v>
      </c>
      <c r="E57" s="25">
        <f>'A. DGRF'!Q28</f>
        <v>195.12</v>
      </c>
      <c r="F57" s="535">
        <f>SUM(E57:E63)</f>
        <v>6872.0550000000003</v>
      </c>
      <c r="G57" s="19">
        <f t="shared" ref="G57:G69" si="14">E57/C57</f>
        <v>0.16259999999999999</v>
      </c>
      <c r="H57" s="20">
        <f t="shared" ref="H57:H74" si="15">D57*E57</f>
        <v>0</v>
      </c>
      <c r="I57" s="20">
        <f t="shared" ref="I57:I74" si="16">H57*30</f>
        <v>0</v>
      </c>
      <c r="J57" s="21"/>
    </row>
    <row r="58" spans="1:10" ht="12.75">
      <c r="A58" s="533"/>
      <c r="B58" s="22" t="s">
        <v>26</v>
      </c>
      <c r="C58" s="23">
        <v>1200</v>
      </c>
      <c r="D58" s="24">
        <f t="shared" si="13"/>
        <v>0</v>
      </c>
      <c r="E58" s="25">
        <f>'A. DGRF'!Q29</f>
        <v>2490.0750000000003</v>
      </c>
      <c r="F58" s="526"/>
      <c r="G58" s="26">
        <f t="shared" si="14"/>
        <v>2.0750625</v>
      </c>
      <c r="H58" s="27">
        <f t="shared" si="15"/>
        <v>0</v>
      </c>
      <c r="I58" s="27">
        <f t="shared" si="16"/>
        <v>0</v>
      </c>
      <c r="J58" s="21"/>
    </row>
    <row r="59" spans="1:10" ht="12.75">
      <c r="A59" s="533"/>
      <c r="B59" s="22" t="s">
        <v>27</v>
      </c>
      <c r="C59" s="28">
        <v>450</v>
      </c>
      <c r="D59" s="24">
        <f t="shared" si="13"/>
        <v>0</v>
      </c>
      <c r="E59" s="25">
        <f>'A. DGRF'!Q30</f>
        <v>60.62</v>
      </c>
      <c r="F59" s="526"/>
      <c r="G59" s="26">
        <f t="shared" si="14"/>
        <v>0.13471111111111111</v>
      </c>
      <c r="H59" s="27">
        <f t="shared" si="15"/>
        <v>0</v>
      </c>
      <c r="I59" s="27">
        <f t="shared" si="16"/>
        <v>0</v>
      </c>
      <c r="J59" s="21"/>
    </row>
    <row r="60" spans="1:10" ht="12.75">
      <c r="A60" s="533"/>
      <c r="B60" s="22" t="s">
        <v>28</v>
      </c>
      <c r="C60" s="23">
        <v>2500</v>
      </c>
      <c r="D60" s="24">
        <f t="shared" si="13"/>
        <v>0</v>
      </c>
      <c r="E60" s="25">
        <f>'A. DGRF'!Q31</f>
        <v>1139.8899999999999</v>
      </c>
      <c r="F60" s="526"/>
      <c r="G60" s="26">
        <f t="shared" si="14"/>
        <v>0.45595599999999997</v>
      </c>
      <c r="H60" s="27">
        <f t="shared" si="15"/>
        <v>0</v>
      </c>
      <c r="I60" s="27">
        <f t="shared" si="16"/>
        <v>0</v>
      </c>
      <c r="J60" s="21"/>
    </row>
    <row r="61" spans="1:10" ht="12.75">
      <c r="A61" s="533"/>
      <c r="B61" s="22" t="s">
        <v>29</v>
      </c>
      <c r="C61" s="23">
        <v>1800</v>
      </c>
      <c r="D61" s="24">
        <f t="shared" si="13"/>
        <v>0</v>
      </c>
      <c r="E61" s="25">
        <f>'A. DGRF'!Q32</f>
        <v>0</v>
      </c>
      <c r="F61" s="526"/>
      <c r="G61" s="26">
        <f t="shared" si="14"/>
        <v>0</v>
      </c>
      <c r="H61" s="27">
        <f t="shared" si="15"/>
        <v>0</v>
      </c>
      <c r="I61" s="27">
        <f t="shared" si="16"/>
        <v>0</v>
      </c>
      <c r="J61" s="21"/>
    </row>
    <row r="62" spans="1:10" ht="12.75">
      <c r="A62" s="533"/>
      <c r="B62" s="22" t="s">
        <v>30</v>
      </c>
      <c r="C62" s="23">
        <v>1500</v>
      </c>
      <c r="D62" s="24">
        <f t="shared" si="13"/>
        <v>0</v>
      </c>
      <c r="E62" s="25">
        <f>'A. DGRF'!Q33</f>
        <v>2698.12</v>
      </c>
      <c r="F62" s="526"/>
      <c r="G62" s="26">
        <f t="shared" si="14"/>
        <v>1.7987466666666665</v>
      </c>
      <c r="H62" s="27">
        <f t="shared" si="15"/>
        <v>0</v>
      </c>
      <c r="I62" s="27">
        <f t="shared" si="16"/>
        <v>0</v>
      </c>
      <c r="J62" s="21"/>
    </row>
    <row r="63" spans="1:10" ht="12.75">
      <c r="A63" s="534"/>
      <c r="B63" s="29" t="s">
        <v>31</v>
      </c>
      <c r="C63" s="30">
        <v>300</v>
      </c>
      <c r="D63" s="66">
        <f t="shared" si="13"/>
        <v>0</v>
      </c>
      <c r="E63" s="40">
        <f>'A. DGRF'!Q34</f>
        <v>288.23</v>
      </c>
      <c r="F63" s="527"/>
      <c r="G63" s="33">
        <f t="shared" si="14"/>
        <v>0.96076666666666677</v>
      </c>
      <c r="H63" s="34">
        <f t="shared" si="15"/>
        <v>0</v>
      </c>
      <c r="I63" s="35">
        <f t="shared" si="16"/>
        <v>0</v>
      </c>
      <c r="J63" s="21"/>
    </row>
    <row r="64" spans="1:10" ht="12.75">
      <c r="A64" s="532" t="s">
        <v>32</v>
      </c>
      <c r="B64" s="15" t="s">
        <v>33</v>
      </c>
      <c r="C64" s="16">
        <v>2700</v>
      </c>
      <c r="D64" s="17">
        <f t="shared" si="13"/>
        <v>0</v>
      </c>
      <c r="E64" s="18">
        <f>'A. DGRF'!Q35</f>
        <v>74.72</v>
      </c>
      <c r="F64" s="535">
        <f>SUM(E64:E69)</f>
        <v>15158.810000000001</v>
      </c>
      <c r="G64" s="19">
        <f t="shared" si="14"/>
        <v>2.7674074074074073E-2</v>
      </c>
      <c r="H64" s="20">
        <f t="shared" si="15"/>
        <v>0</v>
      </c>
      <c r="I64" s="20">
        <f t="shared" si="16"/>
        <v>0</v>
      </c>
      <c r="J64" s="21"/>
    </row>
    <row r="65" spans="1:10" ht="12.75">
      <c r="A65" s="533"/>
      <c r="B65" s="22" t="s">
        <v>34</v>
      </c>
      <c r="C65" s="23">
        <v>9000</v>
      </c>
      <c r="D65" s="24">
        <f t="shared" si="13"/>
        <v>0</v>
      </c>
      <c r="E65" s="25">
        <f>'A. DGRF'!Q36</f>
        <v>7744.07</v>
      </c>
      <c r="F65" s="526"/>
      <c r="G65" s="26">
        <f t="shared" si="14"/>
        <v>0.86045222222222217</v>
      </c>
      <c r="H65" s="27">
        <f t="shared" si="15"/>
        <v>0</v>
      </c>
      <c r="I65" s="27">
        <f t="shared" si="16"/>
        <v>0</v>
      </c>
      <c r="J65" s="21"/>
    </row>
    <row r="66" spans="1:10" ht="12.75">
      <c r="A66" s="533"/>
      <c r="B66" s="22" t="s">
        <v>35</v>
      </c>
      <c r="C66" s="23">
        <v>2700</v>
      </c>
      <c r="D66" s="24">
        <f t="shared" si="13"/>
        <v>0</v>
      </c>
      <c r="E66" s="25">
        <f>'A. DGRF'!Q37</f>
        <v>0</v>
      </c>
      <c r="F66" s="526"/>
      <c r="G66" s="26">
        <f t="shared" si="14"/>
        <v>0</v>
      </c>
      <c r="H66" s="27">
        <f t="shared" si="15"/>
        <v>0</v>
      </c>
      <c r="I66" s="27">
        <f t="shared" si="16"/>
        <v>0</v>
      </c>
      <c r="J66" s="21"/>
    </row>
    <row r="67" spans="1:10" ht="12.75">
      <c r="A67" s="533"/>
      <c r="B67" s="22" t="s">
        <v>36</v>
      </c>
      <c r="C67" s="23">
        <v>2700</v>
      </c>
      <c r="D67" s="24">
        <f t="shared" si="13"/>
        <v>0</v>
      </c>
      <c r="E67" s="25">
        <f>'A. DGRF'!Q38</f>
        <v>0</v>
      </c>
      <c r="F67" s="526"/>
      <c r="G67" s="26">
        <f t="shared" si="14"/>
        <v>0</v>
      </c>
      <c r="H67" s="27">
        <f t="shared" si="15"/>
        <v>0</v>
      </c>
      <c r="I67" s="27">
        <f t="shared" si="16"/>
        <v>0</v>
      </c>
      <c r="J67" s="21"/>
    </row>
    <row r="68" spans="1:10" ht="12.75">
      <c r="A68" s="533"/>
      <c r="B68" s="22" t="s">
        <v>37</v>
      </c>
      <c r="C68" s="23">
        <v>2700</v>
      </c>
      <c r="D68" s="24">
        <f t="shared" si="13"/>
        <v>0</v>
      </c>
      <c r="E68" s="25">
        <f>'A. DGRF'!Q39</f>
        <v>0</v>
      </c>
      <c r="F68" s="526"/>
      <c r="G68" s="26">
        <f t="shared" si="14"/>
        <v>0</v>
      </c>
      <c r="H68" s="27">
        <f t="shared" si="15"/>
        <v>0</v>
      </c>
      <c r="I68" s="27">
        <f t="shared" si="16"/>
        <v>0</v>
      </c>
      <c r="J68" s="21"/>
    </row>
    <row r="69" spans="1:10" ht="12.75">
      <c r="A69" s="534"/>
      <c r="B69" s="29" t="s">
        <v>38</v>
      </c>
      <c r="C69" s="39">
        <v>100000</v>
      </c>
      <c r="D69" s="66">
        <f t="shared" si="13"/>
        <v>0</v>
      </c>
      <c r="E69" s="40">
        <f>'A. DGRF'!Q40</f>
        <v>7340.02</v>
      </c>
      <c r="F69" s="527"/>
      <c r="G69" s="33">
        <f t="shared" si="14"/>
        <v>7.3400199999999999E-2</v>
      </c>
      <c r="H69" s="34">
        <f t="shared" si="15"/>
        <v>0</v>
      </c>
      <c r="I69" s="35">
        <f t="shared" si="16"/>
        <v>0</v>
      </c>
      <c r="J69" s="21"/>
    </row>
    <row r="70" spans="1:10" ht="12.75">
      <c r="A70" s="532" t="s">
        <v>39</v>
      </c>
      <c r="B70" s="15" t="s">
        <v>40</v>
      </c>
      <c r="C70" s="16">
        <v>160</v>
      </c>
      <c r="D70" s="17">
        <f t="shared" si="13"/>
        <v>0</v>
      </c>
      <c r="E70" s="18">
        <f>'A. DGRF'!Q41</f>
        <v>0</v>
      </c>
      <c r="F70" s="535">
        <f>SUM(E70:E72)</f>
        <v>739.82</v>
      </c>
      <c r="G70" s="19">
        <f t="shared" ref="G70:G71" si="17">(E70*8)/(C70*1132.6)</f>
        <v>0</v>
      </c>
      <c r="H70" s="20">
        <f t="shared" si="15"/>
        <v>0</v>
      </c>
      <c r="I70" s="20">
        <f t="shared" si="16"/>
        <v>0</v>
      </c>
      <c r="J70" s="21"/>
    </row>
    <row r="71" spans="1:10" ht="12.75">
      <c r="A71" s="533"/>
      <c r="B71" s="22" t="s">
        <v>41</v>
      </c>
      <c r="C71" s="23">
        <v>380</v>
      </c>
      <c r="D71" s="24">
        <f t="shared" si="13"/>
        <v>0</v>
      </c>
      <c r="E71" s="25">
        <f>'A. DGRF'!Q42</f>
        <v>369.91</v>
      </c>
      <c r="F71" s="526"/>
      <c r="G71" s="37">
        <f t="shared" si="17"/>
        <v>6.875842263260129E-3</v>
      </c>
      <c r="H71" s="38">
        <f t="shared" si="15"/>
        <v>0</v>
      </c>
      <c r="I71" s="27">
        <f t="shared" si="16"/>
        <v>0</v>
      </c>
      <c r="J71" s="21"/>
    </row>
    <row r="72" spans="1:10" ht="12.75">
      <c r="A72" s="534"/>
      <c r="B72" s="29" t="s">
        <v>42</v>
      </c>
      <c r="C72" s="39">
        <v>380</v>
      </c>
      <c r="D72" s="66">
        <f t="shared" si="13"/>
        <v>0</v>
      </c>
      <c r="E72" s="40">
        <f>'A. DGRF'!Q43</f>
        <v>369.91</v>
      </c>
      <c r="F72" s="527"/>
      <c r="G72" s="41">
        <f>(E72*16)/(C72*188.76)</f>
        <v>8.2513021269002132E-2</v>
      </c>
      <c r="H72" s="42">
        <f t="shared" si="15"/>
        <v>0</v>
      </c>
      <c r="I72" s="35">
        <f t="shared" si="16"/>
        <v>0</v>
      </c>
      <c r="J72" s="21"/>
    </row>
    <row r="73" spans="1:10" ht="12.75">
      <c r="A73" s="43" t="s">
        <v>43</v>
      </c>
      <c r="B73" s="44" t="s">
        <v>43</v>
      </c>
      <c r="C73" s="45">
        <v>160</v>
      </c>
      <c r="D73" s="67">
        <f t="shared" si="13"/>
        <v>0</v>
      </c>
      <c r="E73" s="47">
        <f>'A. DGRF'!Q44</f>
        <v>0</v>
      </c>
      <c r="F73" s="48">
        <f t="shared" ref="F73:F74" si="18">E73</f>
        <v>0</v>
      </c>
      <c r="G73" s="49">
        <f>(E73*8)/(C73*1132.6)</f>
        <v>0</v>
      </c>
      <c r="H73" s="50">
        <f t="shared" si="15"/>
        <v>0</v>
      </c>
      <c r="I73" s="50">
        <f t="shared" si="16"/>
        <v>0</v>
      </c>
      <c r="J73" s="21"/>
    </row>
    <row r="74" spans="1:10" ht="25.5">
      <c r="A74" s="51" t="s">
        <v>44</v>
      </c>
      <c r="B74" s="52" t="s">
        <v>44</v>
      </c>
      <c r="C74" s="53">
        <v>450</v>
      </c>
      <c r="D74" s="54">
        <v>0</v>
      </c>
      <c r="E74" s="36">
        <f>'A. DGRF'!Q45</f>
        <v>0</v>
      </c>
      <c r="F74" s="55">
        <f t="shared" si="18"/>
        <v>0</v>
      </c>
      <c r="G74" s="37">
        <f>(E74*16)/(C74*188.76)</f>
        <v>0</v>
      </c>
      <c r="H74" s="38">
        <f t="shared" si="15"/>
        <v>0</v>
      </c>
      <c r="I74" s="38">
        <f t="shared" si="16"/>
        <v>0</v>
      </c>
      <c r="J74" s="21"/>
    </row>
    <row r="75" spans="1:10" ht="12.75">
      <c r="A75" s="540" t="s">
        <v>14</v>
      </c>
      <c r="B75" s="523"/>
      <c r="C75" s="523"/>
      <c r="D75" s="523"/>
      <c r="E75" s="524"/>
      <c r="F75" s="56">
        <f t="shared" ref="F75:I75" si="19">SUM(F57:F74)</f>
        <v>22770.685000000001</v>
      </c>
      <c r="G75" s="56">
        <f t="shared" si="19"/>
        <v>6.6387583042730034</v>
      </c>
      <c r="H75" s="57">
        <f t="shared" si="19"/>
        <v>0</v>
      </c>
      <c r="I75" s="57">
        <f t="shared" si="19"/>
        <v>0</v>
      </c>
      <c r="J75" s="58"/>
    </row>
    <row r="76" spans="1:10" ht="12.75">
      <c r="A76" s="541" t="s">
        <v>45</v>
      </c>
      <c r="B76" s="523"/>
      <c r="C76" s="523"/>
      <c r="D76" s="523"/>
      <c r="E76" s="523"/>
      <c r="F76" s="59"/>
      <c r="G76" s="59">
        <f>ROUND(G75,0)</f>
        <v>7</v>
      </c>
      <c r="H76" s="59"/>
      <c r="I76" s="59"/>
      <c r="J76" s="60"/>
    </row>
    <row r="77" spans="1:10" ht="12.75">
      <c r="A77" s="61"/>
      <c r="B77" s="68"/>
      <c r="C77" s="63"/>
      <c r="D77" s="69"/>
      <c r="E77" s="69"/>
      <c r="F77" s="21"/>
      <c r="G77" s="21"/>
      <c r="H77" s="21"/>
      <c r="I77" s="21"/>
      <c r="J77" s="21"/>
    </row>
    <row r="78" spans="1:10" ht="12.75">
      <c r="A78" s="61"/>
      <c r="B78" s="68"/>
      <c r="C78" s="63"/>
      <c r="D78" s="69"/>
      <c r="E78" s="69"/>
      <c r="F78" s="21"/>
      <c r="G78" s="21"/>
      <c r="H78" s="21"/>
      <c r="I78" s="21"/>
      <c r="J78" s="21"/>
    </row>
    <row r="79" spans="1:10" ht="12.75">
      <c r="A79" s="542" t="s">
        <v>48</v>
      </c>
      <c r="B79" s="543"/>
      <c r="C79" s="543"/>
      <c r="D79" s="543"/>
      <c r="E79" s="543"/>
      <c r="F79" s="543"/>
      <c r="G79" s="543"/>
      <c r="H79" s="543"/>
      <c r="I79" s="543"/>
      <c r="J79" s="12"/>
    </row>
    <row r="80" spans="1:10" ht="12.75">
      <c r="A80" s="544" t="s">
        <v>16</v>
      </c>
      <c r="B80" s="546" t="s">
        <v>2</v>
      </c>
      <c r="C80" s="540" t="s">
        <v>14</v>
      </c>
      <c r="D80" s="523"/>
      <c r="E80" s="523"/>
      <c r="F80" s="523"/>
      <c r="G80" s="523"/>
      <c r="H80" s="523"/>
      <c r="I80" s="524"/>
      <c r="J80" s="13"/>
    </row>
    <row r="81" spans="1:10" ht="12.75">
      <c r="A81" s="533"/>
      <c r="B81" s="526"/>
      <c r="C81" s="548" t="s">
        <v>17</v>
      </c>
      <c r="D81" s="538" t="s">
        <v>18</v>
      </c>
      <c r="E81" s="538" t="s">
        <v>19</v>
      </c>
      <c r="F81" s="539" t="s">
        <v>20</v>
      </c>
      <c r="G81" s="539" t="s">
        <v>21</v>
      </c>
      <c r="H81" s="547" t="s">
        <v>22</v>
      </c>
      <c r="I81" s="547" t="s">
        <v>23</v>
      </c>
      <c r="J81" s="14"/>
    </row>
    <row r="82" spans="1:10" ht="21" customHeight="1">
      <c r="A82" s="545"/>
      <c r="B82" s="527"/>
      <c r="C82" s="527"/>
      <c r="D82" s="518"/>
      <c r="E82" s="518"/>
      <c r="F82" s="518"/>
      <c r="G82" s="518"/>
      <c r="H82" s="527"/>
      <c r="I82" s="527"/>
      <c r="J82" s="14"/>
    </row>
    <row r="83" spans="1:10" ht="12.75">
      <c r="A83" s="532" t="s">
        <v>24</v>
      </c>
      <c r="B83" s="15" t="s">
        <v>25</v>
      </c>
      <c r="C83" s="16">
        <v>1200</v>
      </c>
      <c r="D83" s="17">
        <f t="shared" ref="D83:D99" si="20">D5</f>
        <v>0</v>
      </c>
      <c r="E83" s="25">
        <f>'A. DGGA'!Q28</f>
        <v>193.3</v>
      </c>
      <c r="F83" s="535">
        <f>SUM(E83:E89)</f>
        <v>7773.6700000000019</v>
      </c>
      <c r="G83" s="19">
        <f t="shared" ref="G83:G95" si="21">E83/C83</f>
        <v>0.16108333333333336</v>
      </c>
      <c r="H83" s="20">
        <f t="shared" ref="H83:H100" si="22">D83*E83</f>
        <v>0</v>
      </c>
      <c r="I83" s="20">
        <f t="shared" ref="I83:I100" si="23">H83*30</f>
        <v>0</v>
      </c>
      <c r="J83" s="21"/>
    </row>
    <row r="84" spans="1:10" ht="12.75">
      <c r="A84" s="533"/>
      <c r="B84" s="22" t="s">
        <v>26</v>
      </c>
      <c r="C84" s="23">
        <v>1200</v>
      </c>
      <c r="D84" s="24">
        <f t="shared" si="20"/>
        <v>0</v>
      </c>
      <c r="E84" s="25">
        <f>'A. DGGA'!Q29</f>
        <v>5194.1400000000021</v>
      </c>
      <c r="F84" s="526"/>
      <c r="G84" s="26">
        <f t="shared" si="21"/>
        <v>4.3284500000000019</v>
      </c>
      <c r="H84" s="27">
        <f t="shared" si="22"/>
        <v>0</v>
      </c>
      <c r="I84" s="27">
        <f t="shared" si="23"/>
        <v>0</v>
      </c>
      <c r="J84" s="21"/>
    </row>
    <row r="85" spans="1:10" ht="12.75">
      <c r="A85" s="533"/>
      <c r="B85" s="22" t="s">
        <v>27</v>
      </c>
      <c r="C85" s="28">
        <v>450</v>
      </c>
      <c r="D85" s="24">
        <f t="shared" si="20"/>
        <v>0</v>
      </c>
      <c r="E85" s="25">
        <f>'A. DGGA'!Q30</f>
        <v>0</v>
      </c>
      <c r="F85" s="526"/>
      <c r="G85" s="26">
        <f t="shared" si="21"/>
        <v>0</v>
      </c>
      <c r="H85" s="27">
        <f t="shared" si="22"/>
        <v>0</v>
      </c>
      <c r="I85" s="27">
        <f t="shared" si="23"/>
        <v>0</v>
      </c>
      <c r="J85" s="21"/>
    </row>
    <row r="86" spans="1:10" ht="12.75">
      <c r="A86" s="533"/>
      <c r="B86" s="22" t="s">
        <v>28</v>
      </c>
      <c r="C86" s="23">
        <v>2500</v>
      </c>
      <c r="D86" s="24">
        <f t="shared" si="20"/>
        <v>0</v>
      </c>
      <c r="E86" s="25">
        <f>'A. DGGA'!Q31</f>
        <v>275.61999999999995</v>
      </c>
      <c r="F86" s="526"/>
      <c r="G86" s="26">
        <f t="shared" si="21"/>
        <v>0.11024799999999998</v>
      </c>
      <c r="H86" s="27">
        <f t="shared" si="22"/>
        <v>0</v>
      </c>
      <c r="I86" s="27">
        <f t="shared" si="23"/>
        <v>0</v>
      </c>
      <c r="J86" s="21"/>
    </row>
    <row r="87" spans="1:10" ht="12.75">
      <c r="A87" s="533"/>
      <c r="B87" s="22" t="s">
        <v>29</v>
      </c>
      <c r="C87" s="23">
        <v>1800</v>
      </c>
      <c r="D87" s="24">
        <f t="shared" si="20"/>
        <v>0</v>
      </c>
      <c r="E87" s="25">
        <f>'A. DGGA'!Q32</f>
        <v>0</v>
      </c>
      <c r="F87" s="526"/>
      <c r="G87" s="26">
        <f t="shared" si="21"/>
        <v>0</v>
      </c>
      <c r="H87" s="27">
        <f t="shared" si="22"/>
        <v>0</v>
      </c>
      <c r="I87" s="27">
        <f t="shared" si="23"/>
        <v>0</v>
      </c>
      <c r="J87" s="21"/>
    </row>
    <row r="88" spans="1:10" ht="12.75">
      <c r="A88" s="533"/>
      <c r="B88" s="22" t="s">
        <v>30</v>
      </c>
      <c r="C88" s="23">
        <v>1500</v>
      </c>
      <c r="D88" s="24">
        <f t="shared" si="20"/>
        <v>0</v>
      </c>
      <c r="E88" s="25">
        <f>'A. DGGA'!Q33</f>
        <v>1736.2</v>
      </c>
      <c r="F88" s="526"/>
      <c r="G88" s="26">
        <f t="shared" si="21"/>
        <v>1.1574666666666666</v>
      </c>
      <c r="H88" s="27">
        <f t="shared" si="22"/>
        <v>0</v>
      </c>
      <c r="I88" s="27">
        <f t="shared" si="23"/>
        <v>0</v>
      </c>
      <c r="J88" s="21"/>
    </row>
    <row r="89" spans="1:10" ht="12.75">
      <c r="A89" s="534"/>
      <c r="B89" s="29" t="s">
        <v>31</v>
      </c>
      <c r="C89" s="30">
        <v>300</v>
      </c>
      <c r="D89" s="66">
        <f t="shared" si="20"/>
        <v>0</v>
      </c>
      <c r="E89" s="40">
        <f>'A. DGGA'!Q34</f>
        <v>374.40999999999997</v>
      </c>
      <c r="F89" s="527"/>
      <c r="G89" s="33">
        <f t="shared" si="21"/>
        <v>1.2480333333333333</v>
      </c>
      <c r="H89" s="34">
        <f t="shared" si="22"/>
        <v>0</v>
      </c>
      <c r="I89" s="35">
        <f t="shared" si="23"/>
        <v>0</v>
      </c>
      <c r="J89" s="21"/>
    </row>
    <row r="90" spans="1:10" ht="12.75">
      <c r="A90" s="532" t="s">
        <v>32</v>
      </c>
      <c r="B90" s="15" t="s">
        <v>33</v>
      </c>
      <c r="C90" s="16">
        <v>2700</v>
      </c>
      <c r="D90" s="17">
        <f t="shared" si="20"/>
        <v>0</v>
      </c>
      <c r="E90" s="18">
        <f>'A. DGGA'!Q35</f>
        <v>958.90999999999985</v>
      </c>
      <c r="F90" s="535">
        <f>SUM(E90:E95)</f>
        <v>12007.04</v>
      </c>
      <c r="G90" s="19">
        <f t="shared" si="21"/>
        <v>0.35515185185185177</v>
      </c>
      <c r="H90" s="20">
        <f t="shared" si="22"/>
        <v>0</v>
      </c>
      <c r="I90" s="20">
        <f t="shared" si="23"/>
        <v>0</v>
      </c>
      <c r="J90" s="21"/>
    </row>
    <row r="91" spans="1:10" ht="12.75">
      <c r="A91" s="533"/>
      <c r="B91" s="22" t="s">
        <v>34</v>
      </c>
      <c r="C91" s="23">
        <v>9000</v>
      </c>
      <c r="D91" s="24">
        <f t="shared" si="20"/>
        <v>0</v>
      </c>
      <c r="E91" s="25">
        <f>'A. DGGA'!Q36</f>
        <v>11048.130000000001</v>
      </c>
      <c r="F91" s="526"/>
      <c r="G91" s="26">
        <f t="shared" si="21"/>
        <v>1.2275700000000001</v>
      </c>
      <c r="H91" s="27">
        <f t="shared" si="22"/>
        <v>0</v>
      </c>
      <c r="I91" s="27">
        <f t="shared" si="23"/>
        <v>0</v>
      </c>
      <c r="J91" s="21"/>
    </row>
    <row r="92" spans="1:10" ht="12.75">
      <c r="A92" s="533"/>
      <c r="B92" s="22" t="s">
        <v>35</v>
      </c>
      <c r="C92" s="23">
        <v>2700</v>
      </c>
      <c r="D92" s="24">
        <f t="shared" si="20"/>
        <v>0</v>
      </c>
      <c r="E92" s="25">
        <f>'A. DGGA'!Q37</f>
        <v>0</v>
      </c>
      <c r="F92" s="526"/>
      <c r="G92" s="26">
        <f t="shared" si="21"/>
        <v>0</v>
      </c>
      <c r="H92" s="27">
        <f t="shared" si="22"/>
        <v>0</v>
      </c>
      <c r="I92" s="27">
        <f t="shared" si="23"/>
        <v>0</v>
      </c>
      <c r="J92" s="21"/>
    </row>
    <row r="93" spans="1:10" ht="12.75">
      <c r="A93" s="533"/>
      <c r="B93" s="22" t="s">
        <v>36</v>
      </c>
      <c r="C93" s="23">
        <v>2700</v>
      </c>
      <c r="D93" s="24">
        <f t="shared" si="20"/>
        <v>0</v>
      </c>
      <c r="E93" s="25">
        <f>'A. DGGA'!Q38</f>
        <v>0</v>
      </c>
      <c r="F93" s="526"/>
      <c r="G93" s="26">
        <f t="shared" si="21"/>
        <v>0</v>
      </c>
      <c r="H93" s="27">
        <f t="shared" si="22"/>
        <v>0</v>
      </c>
      <c r="I93" s="27">
        <f t="shared" si="23"/>
        <v>0</v>
      </c>
      <c r="J93" s="21"/>
    </row>
    <row r="94" spans="1:10" ht="12.75">
      <c r="A94" s="533"/>
      <c r="B94" s="22" t="s">
        <v>37</v>
      </c>
      <c r="C94" s="23">
        <v>2700</v>
      </c>
      <c r="D94" s="24">
        <f t="shared" si="20"/>
        <v>0</v>
      </c>
      <c r="E94" s="25">
        <f>'A. DGGA'!Q39</f>
        <v>0</v>
      </c>
      <c r="F94" s="526"/>
      <c r="G94" s="26">
        <f t="shared" si="21"/>
        <v>0</v>
      </c>
      <c r="H94" s="27">
        <f t="shared" si="22"/>
        <v>0</v>
      </c>
      <c r="I94" s="27">
        <f t="shared" si="23"/>
        <v>0</v>
      </c>
      <c r="J94" s="21"/>
    </row>
    <row r="95" spans="1:10" ht="12.75">
      <c r="A95" s="534"/>
      <c r="B95" s="29" t="s">
        <v>38</v>
      </c>
      <c r="C95" s="39">
        <v>100000</v>
      </c>
      <c r="D95" s="66">
        <f t="shared" si="20"/>
        <v>0</v>
      </c>
      <c r="E95" s="40">
        <f>'A. DGGA'!Q40</f>
        <v>0</v>
      </c>
      <c r="F95" s="527"/>
      <c r="G95" s="33">
        <f t="shared" si="21"/>
        <v>0</v>
      </c>
      <c r="H95" s="34">
        <f t="shared" si="22"/>
        <v>0</v>
      </c>
      <c r="I95" s="35">
        <f t="shared" si="23"/>
        <v>0</v>
      </c>
      <c r="J95" s="21"/>
    </row>
    <row r="96" spans="1:10" ht="12.75">
      <c r="A96" s="532" t="s">
        <v>39</v>
      </c>
      <c r="B96" s="15" t="s">
        <v>40</v>
      </c>
      <c r="C96" s="16">
        <v>160</v>
      </c>
      <c r="D96" s="17">
        <f t="shared" si="20"/>
        <v>0</v>
      </c>
      <c r="E96" s="18">
        <f>'A. DGGA'!Q41</f>
        <v>536</v>
      </c>
      <c r="F96" s="535">
        <f>SUM(E96:E98)</f>
        <v>2110</v>
      </c>
      <c r="G96" s="19">
        <f t="shared" ref="G96:G97" si="24">(E96*8)/(C96*1132.6)</f>
        <v>2.3662369768673849E-2</v>
      </c>
      <c r="H96" s="20">
        <f t="shared" si="22"/>
        <v>0</v>
      </c>
      <c r="I96" s="20">
        <f t="shared" si="23"/>
        <v>0</v>
      </c>
      <c r="J96" s="21"/>
    </row>
    <row r="97" spans="1:10" ht="12.75">
      <c r="A97" s="533"/>
      <c r="B97" s="22" t="s">
        <v>41</v>
      </c>
      <c r="C97" s="23">
        <v>380</v>
      </c>
      <c r="D97" s="24">
        <f t="shared" si="20"/>
        <v>0</v>
      </c>
      <c r="E97" s="25">
        <f>'A. DGGA'!Q42</f>
        <v>519</v>
      </c>
      <c r="F97" s="526"/>
      <c r="G97" s="37">
        <f t="shared" si="24"/>
        <v>9.6471091201427561E-3</v>
      </c>
      <c r="H97" s="38">
        <f t="shared" si="22"/>
        <v>0</v>
      </c>
      <c r="I97" s="27">
        <f t="shared" si="23"/>
        <v>0</v>
      </c>
      <c r="J97" s="21"/>
    </row>
    <row r="98" spans="1:10" ht="12.75">
      <c r="A98" s="534"/>
      <c r="B98" s="29" t="s">
        <v>42</v>
      </c>
      <c r="C98" s="39">
        <v>380</v>
      </c>
      <c r="D98" s="66">
        <f t="shared" si="20"/>
        <v>0</v>
      </c>
      <c r="E98" s="40">
        <f>'A. DGGA'!Q43</f>
        <v>1055</v>
      </c>
      <c r="F98" s="527"/>
      <c r="G98" s="41">
        <f>(E98*16)/(C98*188.76)</f>
        <v>0.23533085734042672</v>
      </c>
      <c r="H98" s="42">
        <f t="shared" si="22"/>
        <v>0</v>
      </c>
      <c r="I98" s="35">
        <f t="shared" si="23"/>
        <v>0</v>
      </c>
      <c r="J98" s="21"/>
    </row>
    <row r="99" spans="1:10" ht="12.75">
      <c r="A99" s="43" t="s">
        <v>43</v>
      </c>
      <c r="B99" s="44" t="s">
        <v>43</v>
      </c>
      <c r="C99" s="45">
        <v>160</v>
      </c>
      <c r="D99" s="67">
        <f t="shared" si="20"/>
        <v>0</v>
      </c>
      <c r="E99" s="47">
        <f>'A. DGGA'!Q44</f>
        <v>0</v>
      </c>
      <c r="F99" s="48">
        <f t="shared" ref="F99:F100" si="25">E99</f>
        <v>0</v>
      </c>
      <c r="G99" s="49">
        <f>(E99*8)/(C99*1132.6)</f>
        <v>0</v>
      </c>
      <c r="H99" s="50">
        <f t="shared" si="22"/>
        <v>0</v>
      </c>
      <c r="I99" s="50">
        <f t="shared" si="23"/>
        <v>0</v>
      </c>
      <c r="J99" s="21"/>
    </row>
    <row r="100" spans="1:10" ht="25.5">
      <c r="A100" s="51" t="s">
        <v>44</v>
      </c>
      <c r="B100" s="52" t="s">
        <v>44</v>
      </c>
      <c r="C100" s="53">
        <v>450</v>
      </c>
      <c r="D100" s="54">
        <v>0</v>
      </c>
      <c r="E100" s="36">
        <f>'A. DGGA'!Q45</f>
        <v>0</v>
      </c>
      <c r="F100" s="55">
        <f t="shared" si="25"/>
        <v>0</v>
      </c>
      <c r="G100" s="37">
        <f>(E100*16)/(C100*188.76)</f>
        <v>0</v>
      </c>
      <c r="H100" s="38">
        <f t="shared" si="22"/>
        <v>0</v>
      </c>
      <c r="I100" s="38">
        <f t="shared" si="23"/>
        <v>0</v>
      </c>
      <c r="J100" s="21"/>
    </row>
    <row r="101" spans="1:10" ht="12.75">
      <c r="A101" s="540" t="s">
        <v>14</v>
      </c>
      <c r="B101" s="523"/>
      <c r="C101" s="523"/>
      <c r="D101" s="523"/>
      <c r="E101" s="524"/>
      <c r="F101" s="56">
        <f t="shared" ref="F101:I101" si="26">SUM(F83:F100)</f>
        <v>21890.710000000003</v>
      </c>
      <c r="G101" s="56">
        <f t="shared" si="26"/>
        <v>8.8566435214144317</v>
      </c>
      <c r="H101" s="57">
        <f t="shared" si="26"/>
        <v>0</v>
      </c>
      <c r="I101" s="57">
        <f t="shared" si="26"/>
        <v>0</v>
      </c>
      <c r="J101" s="58"/>
    </row>
    <row r="102" spans="1:10" ht="12.75">
      <c r="A102" s="541" t="s">
        <v>45</v>
      </c>
      <c r="B102" s="523"/>
      <c r="C102" s="523"/>
      <c r="D102" s="523"/>
      <c r="E102" s="523"/>
      <c r="F102" s="59"/>
      <c r="G102" s="59">
        <f>ROUND(G101,0)</f>
        <v>9</v>
      </c>
      <c r="H102" s="59"/>
      <c r="I102" s="59"/>
      <c r="J102" s="60"/>
    </row>
    <row r="103" spans="1:10" ht="12.75">
      <c r="A103" s="61"/>
      <c r="B103" s="68"/>
      <c r="C103" s="63"/>
      <c r="D103" s="69"/>
      <c r="E103" s="69"/>
      <c r="F103" s="21"/>
      <c r="G103" s="21"/>
      <c r="H103" s="21"/>
      <c r="I103" s="21"/>
      <c r="J103" s="21"/>
    </row>
    <row r="104" spans="1:10" ht="12.75">
      <c r="A104" s="61"/>
      <c r="B104" s="68"/>
      <c r="C104" s="63"/>
      <c r="D104" s="69"/>
      <c r="E104" s="69"/>
      <c r="F104" s="21"/>
      <c r="G104" s="21"/>
      <c r="H104" s="21"/>
      <c r="I104" s="21"/>
      <c r="J104" s="21"/>
    </row>
    <row r="105" spans="1:10" ht="12.75">
      <c r="A105" s="542" t="s">
        <v>49</v>
      </c>
      <c r="B105" s="543"/>
      <c r="C105" s="543"/>
      <c r="D105" s="543"/>
      <c r="E105" s="543"/>
      <c r="F105" s="543"/>
      <c r="G105" s="543"/>
      <c r="H105" s="543"/>
      <c r="I105" s="543"/>
      <c r="J105" s="12"/>
    </row>
    <row r="106" spans="1:10" ht="12.75">
      <c r="A106" s="544" t="s">
        <v>16</v>
      </c>
      <c r="B106" s="546" t="s">
        <v>2</v>
      </c>
      <c r="C106" s="540" t="s">
        <v>14</v>
      </c>
      <c r="D106" s="523"/>
      <c r="E106" s="523"/>
      <c r="F106" s="523"/>
      <c r="G106" s="523"/>
      <c r="H106" s="523"/>
      <c r="I106" s="524"/>
      <c r="J106" s="13"/>
    </row>
    <row r="107" spans="1:10" ht="12.75">
      <c r="A107" s="533"/>
      <c r="B107" s="526"/>
      <c r="C107" s="548" t="s">
        <v>17</v>
      </c>
      <c r="D107" s="538" t="s">
        <v>18</v>
      </c>
      <c r="E107" s="538" t="s">
        <v>19</v>
      </c>
      <c r="F107" s="539" t="s">
        <v>20</v>
      </c>
      <c r="G107" s="539" t="s">
        <v>21</v>
      </c>
      <c r="H107" s="547" t="s">
        <v>22</v>
      </c>
      <c r="I107" s="547" t="s">
        <v>23</v>
      </c>
      <c r="J107" s="14"/>
    </row>
    <row r="108" spans="1:10" ht="25.5" customHeight="1">
      <c r="A108" s="545"/>
      <c r="B108" s="527"/>
      <c r="C108" s="527"/>
      <c r="D108" s="518"/>
      <c r="E108" s="518"/>
      <c r="F108" s="518"/>
      <c r="G108" s="518"/>
      <c r="H108" s="527"/>
      <c r="I108" s="527"/>
      <c r="J108" s="14"/>
    </row>
    <row r="109" spans="1:10" ht="12.75">
      <c r="A109" s="532" t="s">
        <v>24</v>
      </c>
      <c r="B109" s="15" t="s">
        <v>25</v>
      </c>
      <c r="C109" s="16">
        <v>1200</v>
      </c>
      <c r="D109" s="17">
        <f t="shared" ref="D109:D125" si="27">D5</f>
        <v>0</v>
      </c>
      <c r="E109" s="25">
        <f>'A. DGSA'!Q28</f>
        <v>195.02</v>
      </c>
      <c r="F109" s="535">
        <f>SUM(E109:E115)</f>
        <v>8685.23</v>
      </c>
      <c r="G109" s="19">
        <f t="shared" ref="G109:G121" si="28">E109/C109</f>
        <v>0.16251666666666667</v>
      </c>
      <c r="H109" s="20">
        <f t="shared" ref="H109:H126" si="29">D109*E109</f>
        <v>0</v>
      </c>
      <c r="I109" s="20">
        <f t="shared" ref="I109:I126" si="30">H109*30</f>
        <v>0</v>
      </c>
      <c r="J109" s="21"/>
    </row>
    <row r="110" spans="1:10" ht="12.75">
      <c r="A110" s="533"/>
      <c r="B110" s="22" t="s">
        <v>26</v>
      </c>
      <c r="C110" s="23">
        <v>1200</v>
      </c>
      <c r="D110" s="24">
        <f t="shared" si="27"/>
        <v>0</v>
      </c>
      <c r="E110" s="25">
        <f>'A. DGSA'!Q29</f>
        <v>4497.45</v>
      </c>
      <c r="F110" s="526"/>
      <c r="G110" s="26">
        <f t="shared" si="28"/>
        <v>3.7478750000000001</v>
      </c>
      <c r="H110" s="27">
        <f t="shared" si="29"/>
        <v>0</v>
      </c>
      <c r="I110" s="27">
        <f t="shared" si="30"/>
        <v>0</v>
      </c>
      <c r="J110" s="21"/>
    </row>
    <row r="111" spans="1:10" ht="12.75">
      <c r="A111" s="533"/>
      <c r="B111" s="22" t="s">
        <v>27</v>
      </c>
      <c r="C111" s="28">
        <v>450</v>
      </c>
      <c r="D111" s="24">
        <f t="shared" si="27"/>
        <v>0</v>
      </c>
      <c r="E111" s="25">
        <f>'A. DGSA'!Q30</f>
        <v>0</v>
      </c>
      <c r="F111" s="526"/>
      <c r="G111" s="26">
        <f t="shared" si="28"/>
        <v>0</v>
      </c>
      <c r="H111" s="27">
        <f t="shared" si="29"/>
        <v>0</v>
      </c>
      <c r="I111" s="27">
        <f t="shared" si="30"/>
        <v>0</v>
      </c>
      <c r="J111" s="21"/>
    </row>
    <row r="112" spans="1:10" ht="12.75">
      <c r="A112" s="533"/>
      <c r="B112" s="22" t="s">
        <v>28</v>
      </c>
      <c r="C112" s="23">
        <v>2500</v>
      </c>
      <c r="D112" s="24">
        <f t="shared" si="27"/>
        <v>0</v>
      </c>
      <c r="E112" s="25">
        <f>'A. DGSA'!Q31</f>
        <v>800.46000000000026</v>
      </c>
      <c r="F112" s="526"/>
      <c r="G112" s="26">
        <f t="shared" si="28"/>
        <v>0.32018400000000008</v>
      </c>
      <c r="H112" s="27">
        <f t="shared" si="29"/>
        <v>0</v>
      </c>
      <c r="I112" s="27">
        <f t="shared" si="30"/>
        <v>0</v>
      </c>
      <c r="J112" s="21"/>
    </row>
    <row r="113" spans="1:10" ht="12.75">
      <c r="A113" s="533"/>
      <c r="B113" s="22" t="s">
        <v>29</v>
      </c>
      <c r="C113" s="23">
        <v>1800</v>
      </c>
      <c r="D113" s="24">
        <f t="shared" si="27"/>
        <v>0</v>
      </c>
      <c r="E113" s="25">
        <f>'A. DGSA'!Q32</f>
        <v>0</v>
      </c>
      <c r="F113" s="526"/>
      <c r="G113" s="26">
        <f t="shared" si="28"/>
        <v>0</v>
      </c>
      <c r="H113" s="27">
        <f t="shared" si="29"/>
        <v>0</v>
      </c>
      <c r="I113" s="27">
        <f t="shared" si="30"/>
        <v>0</v>
      </c>
      <c r="J113" s="21"/>
    </row>
    <row r="114" spans="1:10" ht="12.75">
      <c r="A114" s="533"/>
      <c r="B114" s="22" t="s">
        <v>30</v>
      </c>
      <c r="C114" s="23">
        <v>1500</v>
      </c>
      <c r="D114" s="24">
        <f t="shared" si="27"/>
        <v>0</v>
      </c>
      <c r="E114" s="25">
        <f>'A. DGSA'!Q33</f>
        <v>2643.75</v>
      </c>
      <c r="F114" s="526"/>
      <c r="G114" s="26">
        <f t="shared" si="28"/>
        <v>1.7625</v>
      </c>
      <c r="H114" s="27">
        <f t="shared" si="29"/>
        <v>0</v>
      </c>
      <c r="I114" s="27">
        <f t="shared" si="30"/>
        <v>0</v>
      </c>
      <c r="J114" s="21"/>
    </row>
    <row r="115" spans="1:10" ht="12.75">
      <c r="A115" s="534"/>
      <c r="B115" s="29" t="s">
        <v>31</v>
      </c>
      <c r="C115" s="30">
        <v>300</v>
      </c>
      <c r="D115" s="66">
        <f t="shared" si="27"/>
        <v>0</v>
      </c>
      <c r="E115" s="40">
        <f>'A. DGSA'!Q34</f>
        <v>548.55000000000007</v>
      </c>
      <c r="F115" s="527"/>
      <c r="G115" s="33">
        <f t="shared" si="28"/>
        <v>1.8285000000000002</v>
      </c>
      <c r="H115" s="34">
        <f t="shared" si="29"/>
        <v>0</v>
      </c>
      <c r="I115" s="35">
        <f t="shared" si="30"/>
        <v>0</v>
      </c>
      <c r="J115" s="21"/>
    </row>
    <row r="116" spans="1:10" ht="12.75">
      <c r="A116" s="532" t="s">
        <v>32</v>
      </c>
      <c r="B116" s="15" t="s">
        <v>33</v>
      </c>
      <c r="C116" s="16">
        <v>2700</v>
      </c>
      <c r="D116" s="17">
        <f t="shared" si="27"/>
        <v>0</v>
      </c>
      <c r="E116" s="18">
        <f>'A. DGSA'!Q35</f>
        <v>0</v>
      </c>
      <c r="F116" s="535">
        <f>SUM(E116:E121)</f>
        <v>11121.220000000001</v>
      </c>
      <c r="G116" s="19">
        <f t="shared" si="28"/>
        <v>0</v>
      </c>
      <c r="H116" s="20">
        <f t="shared" si="29"/>
        <v>0</v>
      </c>
      <c r="I116" s="20">
        <f t="shared" si="30"/>
        <v>0</v>
      </c>
      <c r="J116" s="21"/>
    </row>
    <row r="117" spans="1:10" ht="12.75">
      <c r="A117" s="533"/>
      <c r="B117" s="22" t="s">
        <v>34</v>
      </c>
      <c r="C117" s="23">
        <v>9000</v>
      </c>
      <c r="D117" s="24">
        <f t="shared" si="27"/>
        <v>0</v>
      </c>
      <c r="E117" s="25">
        <f>'A. DGSA'!Q36</f>
        <v>11121.220000000001</v>
      </c>
      <c r="F117" s="526"/>
      <c r="G117" s="26">
        <f t="shared" si="28"/>
        <v>1.2356911111111113</v>
      </c>
      <c r="H117" s="27">
        <f t="shared" si="29"/>
        <v>0</v>
      </c>
      <c r="I117" s="27">
        <f t="shared" si="30"/>
        <v>0</v>
      </c>
      <c r="J117" s="21"/>
    </row>
    <row r="118" spans="1:10" ht="12.75">
      <c r="A118" s="533"/>
      <c r="B118" s="22" t="s">
        <v>35</v>
      </c>
      <c r="C118" s="23">
        <v>2700</v>
      </c>
      <c r="D118" s="24">
        <f t="shared" si="27"/>
        <v>0</v>
      </c>
      <c r="E118" s="25">
        <f>'A. DGSA'!Q37</f>
        <v>0</v>
      </c>
      <c r="F118" s="526"/>
      <c r="G118" s="26">
        <f t="shared" si="28"/>
        <v>0</v>
      </c>
      <c r="H118" s="27">
        <f t="shared" si="29"/>
        <v>0</v>
      </c>
      <c r="I118" s="27">
        <f t="shared" si="30"/>
        <v>0</v>
      </c>
      <c r="J118" s="21"/>
    </row>
    <row r="119" spans="1:10" ht="12.75">
      <c r="A119" s="533"/>
      <c r="B119" s="22" t="s">
        <v>36</v>
      </c>
      <c r="C119" s="23">
        <v>2700</v>
      </c>
      <c r="D119" s="24">
        <f t="shared" si="27"/>
        <v>0</v>
      </c>
      <c r="E119" s="25">
        <f>'A. DGSA'!Q38</f>
        <v>0</v>
      </c>
      <c r="F119" s="526"/>
      <c r="G119" s="26">
        <f t="shared" si="28"/>
        <v>0</v>
      </c>
      <c r="H119" s="27">
        <f t="shared" si="29"/>
        <v>0</v>
      </c>
      <c r="I119" s="27">
        <f t="shared" si="30"/>
        <v>0</v>
      </c>
      <c r="J119" s="21"/>
    </row>
    <row r="120" spans="1:10" ht="12.75">
      <c r="A120" s="533"/>
      <c r="B120" s="22" t="s">
        <v>37</v>
      </c>
      <c r="C120" s="23">
        <v>2700</v>
      </c>
      <c r="D120" s="24">
        <f t="shared" si="27"/>
        <v>0</v>
      </c>
      <c r="E120" s="25">
        <f>'A. DGSA'!Q39</f>
        <v>0</v>
      </c>
      <c r="F120" s="526"/>
      <c r="G120" s="26">
        <f t="shared" si="28"/>
        <v>0</v>
      </c>
      <c r="H120" s="27">
        <f t="shared" si="29"/>
        <v>0</v>
      </c>
      <c r="I120" s="27">
        <f t="shared" si="30"/>
        <v>0</v>
      </c>
      <c r="J120" s="21"/>
    </row>
    <row r="121" spans="1:10" ht="12.75">
      <c r="A121" s="534"/>
      <c r="B121" s="29" t="s">
        <v>38</v>
      </c>
      <c r="C121" s="39">
        <v>100000</v>
      </c>
      <c r="D121" s="66">
        <f t="shared" si="27"/>
        <v>0</v>
      </c>
      <c r="E121" s="40">
        <f>'A. DGSA'!Q40</f>
        <v>0</v>
      </c>
      <c r="F121" s="527"/>
      <c r="G121" s="33">
        <f t="shared" si="28"/>
        <v>0</v>
      </c>
      <c r="H121" s="34">
        <f t="shared" si="29"/>
        <v>0</v>
      </c>
      <c r="I121" s="35">
        <f t="shared" si="30"/>
        <v>0</v>
      </c>
      <c r="J121" s="21"/>
    </row>
    <row r="122" spans="1:10" ht="12.75">
      <c r="A122" s="532" t="s">
        <v>39</v>
      </c>
      <c r="B122" s="15" t="s">
        <v>40</v>
      </c>
      <c r="C122" s="16">
        <v>160</v>
      </c>
      <c r="D122" s="17">
        <f t="shared" si="27"/>
        <v>0</v>
      </c>
      <c r="E122" s="18">
        <f>'A. DGSA'!Q41</f>
        <v>466.42</v>
      </c>
      <c r="F122" s="535">
        <f>SUM(E122:E124)</f>
        <v>2225.38</v>
      </c>
      <c r="G122" s="19">
        <f t="shared" ref="G122:G123" si="31">(E122*8)/(C122*1132.6)</f>
        <v>2.0590676319971746E-2</v>
      </c>
      <c r="H122" s="20">
        <f t="shared" si="29"/>
        <v>0</v>
      </c>
      <c r="I122" s="20">
        <f t="shared" si="30"/>
        <v>0</v>
      </c>
      <c r="J122" s="21"/>
    </row>
    <row r="123" spans="1:10" ht="12.75">
      <c r="A123" s="533"/>
      <c r="B123" s="22" t="s">
        <v>41</v>
      </c>
      <c r="C123" s="23">
        <v>380</v>
      </c>
      <c r="D123" s="24">
        <f t="shared" si="27"/>
        <v>0</v>
      </c>
      <c r="E123" s="25">
        <f>'A. DGSA'!Q42</f>
        <v>568.08000000000004</v>
      </c>
      <c r="F123" s="526"/>
      <c r="G123" s="37">
        <f t="shared" si="31"/>
        <v>1.0559402213816373E-2</v>
      </c>
      <c r="H123" s="38">
        <f t="shared" si="29"/>
        <v>0</v>
      </c>
      <c r="I123" s="27">
        <f t="shared" si="30"/>
        <v>0</v>
      </c>
      <c r="J123" s="21"/>
    </row>
    <row r="124" spans="1:10" ht="12.75">
      <c r="A124" s="534"/>
      <c r="B124" s="29" t="s">
        <v>42</v>
      </c>
      <c r="C124" s="39">
        <v>380</v>
      </c>
      <c r="D124" s="66">
        <f t="shared" si="27"/>
        <v>0</v>
      </c>
      <c r="E124" s="40">
        <f>'A. DGSA'!Q43</f>
        <v>1190.8800000000001</v>
      </c>
      <c r="F124" s="527"/>
      <c r="G124" s="41">
        <f>(E124*16)/(C124*188.76)</f>
        <v>0.26564057951617759</v>
      </c>
      <c r="H124" s="42">
        <f t="shared" si="29"/>
        <v>0</v>
      </c>
      <c r="I124" s="35">
        <f t="shared" si="30"/>
        <v>0</v>
      </c>
      <c r="J124" s="21"/>
    </row>
    <row r="125" spans="1:10" ht="12.75">
      <c r="A125" s="43" t="s">
        <v>43</v>
      </c>
      <c r="B125" s="44" t="s">
        <v>43</v>
      </c>
      <c r="C125" s="45">
        <v>160</v>
      </c>
      <c r="D125" s="67">
        <f t="shared" si="27"/>
        <v>0</v>
      </c>
      <c r="E125" s="47">
        <f>'A. DGSA'!Q44</f>
        <v>0</v>
      </c>
      <c r="F125" s="48">
        <f t="shared" ref="F125:F126" si="32">E125</f>
        <v>0</v>
      </c>
      <c r="G125" s="49">
        <f>(E125*8)/(C125*1132.6)</f>
        <v>0</v>
      </c>
      <c r="H125" s="50">
        <f t="shared" si="29"/>
        <v>0</v>
      </c>
      <c r="I125" s="50">
        <f t="shared" si="30"/>
        <v>0</v>
      </c>
      <c r="J125" s="21"/>
    </row>
    <row r="126" spans="1:10" ht="25.5">
      <c r="A126" s="51" t="s">
        <v>44</v>
      </c>
      <c r="B126" s="52" t="s">
        <v>44</v>
      </c>
      <c r="C126" s="53">
        <v>450</v>
      </c>
      <c r="D126" s="54">
        <v>0</v>
      </c>
      <c r="E126" s="36">
        <f>'A. DGSA'!Q45</f>
        <v>0</v>
      </c>
      <c r="F126" s="55">
        <f t="shared" si="32"/>
        <v>0</v>
      </c>
      <c r="G126" s="37">
        <f>(E126*16)/(C126*188.76)</f>
        <v>0</v>
      </c>
      <c r="H126" s="38">
        <f t="shared" si="29"/>
        <v>0</v>
      </c>
      <c r="I126" s="38">
        <f t="shared" si="30"/>
        <v>0</v>
      </c>
      <c r="J126" s="21"/>
    </row>
    <row r="127" spans="1:10" ht="12.75">
      <c r="A127" s="540" t="s">
        <v>14</v>
      </c>
      <c r="B127" s="523"/>
      <c r="C127" s="523"/>
      <c r="D127" s="523"/>
      <c r="E127" s="524"/>
      <c r="F127" s="56">
        <f t="shared" ref="F127:I127" si="33">SUM(F109:F126)</f>
        <v>22031.83</v>
      </c>
      <c r="G127" s="56">
        <f t="shared" si="33"/>
        <v>9.3540574358277446</v>
      </c>
      <c r="H127" s="57">
        <f t="shared" si="33"/>
        <v>0</v>
      </c>
      <c r="I127" s="57">
        <f t="shared" si="33"/>
        <v>0</v>
      </c>
      <c r="J127" s="58"/>
    </row>
    <row r="128" spans="1:10" ht="12.75">
      <c r="A128" s="541" t="s">
        <v>45</v>
      </c>
      <c r="B128" s="523"/>
      <c r="C128" s="523"/>
      <c r="D128" s="523"/>
      <c r="E128" s="523"/>
      <c r="F128" s="59"/>
      <c r="G128" s="59">
        <f>ROUND(G127,0)</f>
        <v>9</v>
      </c>
      <c r="H128" s="59"/>
      <c r="I128" s="59"/>
      <c r="J128" s="60"/>
    </row>
    <row r="129" spans="1:10" ht="12.75">
      <c r="A129" s="61"/>
      <c r="B129" s="68"/>
      <c r="C129" s="63"/>
      <c r="D129" s="69"/>
      <c r="E129" s="69"/>
      <c r="F129" s="21"/>
      <c r="G129" s="21"/>
      <c r="H129" s="21"/>
      <c r="I129" s="21"/>
      <c r="J129" s="21"/>
    </row>
    <row r="130" spans="1:10" ht="12.75">
      <c r="A130" s="61"/>
      <c r="B130" s="68"/>
      <c r="C130" s="63"/>
      <c r="D130" s="69"/>
      <c r="E130" s="69"/>
      <c r="F130" s="21"/>
      <c r="G130" s="21"/>
      <c r="H130" s="21"/>
      <c r="I130" s="21"/>
      <c r="J130" s="21"/>
    </row>
    <row r="131" spans="1:10" ht="12.75">
      <c r="A131" s="542" t="s">
        <v>50</v>
      </c>
      <c r="B131" s="543"/>
      <c r="C131" s="543"/>
      <c r="D131" s="543"/>
      <c r="E131" s="543"/>
      <c r="F131" s="543"/>
      <c r="G131" s="543"/>
      <c r="H131" s="543"/>
      <c r="I131" s="543"/>
      <c r="J131" s="12"/>
    </row>
    <row r="132" spans="1:10" ht="12.75">
      <c r="A132" s="544" t="s">
        <v>16</v>
      </c>
      <c r="B132" s="546" t="s">
        <v>2</v>
      </c>
      <c r="C132" s="540" t="s">
        <v>14</v>
      </c>
      <c r="D132" s="523"/>
      <c r="E132" s="523"/>
      <c r="F132" s="523"/>
      <c r="G132" s="523"/>
      <c r="H132" s="523"/>
      <c r="I132" s="524"/>
      <c r="J132" s="13"/>
    </row>
    <row r="133" spans="1:10" ht="12.75">
      <c r="A133" s="533"/>
      <c r="B133" s="526"/>
      <c r="C133" s="548" t="s">
        <v>17</v>
      </c>
      <c r="D133" s="538" t="s">
        <v>18</v>
      </c>
      <c r="E133" s="538" t="s">
        <v>19</v>
      </c>
      <c r="F133" s="539" t="s">
        <v>20</v>
      </c>
      <c r="G133" s="539" t="s">
        <v>21</v>
      </c>
      <c r="H133" s="547" t="s">
        <v>22</v>
      </c>
      <c r="I133" s="547" t="s">
        <v>23</v>
      </c>
      <c r="J133" s="14"/>
    </row>
    <row r="134" spans="1:10" ht="26.25" customHeight="1">
      <c r="A134" s="545"/>
      <c r="B134" s="527"/>
      <c r="C134" s="527"/>
      <c r="D134" s="518"/>
      <c r="E134" s="518"/>
      <c r="F134" s="518"/>
      <c r="G134" s="518"/>
      <c r="H134" s="527"/>
      <c r="I134" s="527"/>
      <c r="J134" s="14"/>
    </row>
    <row r="135" spans="1:10" ht="12.75">
      <c r="A135" s="532" t="s">
        <v>24</v>
      </c>
      <c r="B135" s="15" t="s">
        <v>25</v>
      </c>
      <c r="C135" s="16">
        <v>1200</v>
      </c>
      <c r="D135" s="17">
        <f t="shared" ref="D135:D151" si="34">D5</f>
        <v>0</v>
      </c>
      <c r="E135" s="25">
        <f>'A. DGTG'!Q28</f>
        <v>193.3</v>
      </c>
      <c r="F135" s="535">
        <f>SUM(E135:E141)</f>
        <v>8609.39</v>
      </c>
      <c r="G135" s="19">
        <f t="shared" ref="G135:G147" si="35">E135/C135</f>
        <v>0.16108333333333336</v>
      </c>
      <c r="H135" s="20">
        <f t="shared" ref="H135:H152" si="36">D135*E135</f>
        <v>0</v>
      </c>
      <c r="I135" s="20">
        <f t="shared" ref="I135:I152" si="37">H135*30</f>
        <v>0</v>
      </c>
      <c r="J135" s="21"/>
    </row>
    <row r="136" spans="1:10" ht="12.75">
      <c r="A136" s="533"/>
      <c r="B136" s="22" t="s">
        <v>26</v>
      </c>
      <c r="C136" s="23">
        <v>1200</v>
      </c>
      <c r="D136" s="24">
        <f t="shared" si="34"/>
        <v>0</v>
      </c>
      <c r="E136" s="25">
        <f>'A. DGTG'!Q29</f>
        <v>7059.2299999999987</v>
      </c>
      <c r="F136" s="526"/>
      <c r="G136" s="26">
        <f t="shared" si="35"/>
        <v>5.8826916666666653</v>
      </c>
      <c r="H136" s="27">
        <f t="shared" si="36"/>
        <v>0</v>
      </c>
      <c r="I136" s="27">
        <f t="shared" si="37"/>
        <v>0</v>
      </c>
      <c r="J136" s="21"/>
    </row>
    <row r="137" spans="1:10" ht="12.75">
      <c r="A137" s="533"/>
      <c r="B137" s="22" t="s">
        <v>27</v>
      </c>
      <c r="C137" s="28">
        <v>450</v>
      </c>
      <c r="D137" s="24">
        <f t="shared" si="34"/>
        <v>0</v>
      </c>
      <c r="E137" s="25">
        <f>'A. DGTG'!Q30</f>
        <v>281.15999999999997</v>
      </c>
      <c r="F137" s="526"/>
      <c r="G137" s="26">
        <f t="shared" si="35"/>
        <v>0.62479999999999991</v>
      </c>
      <c r="H137" s="27">
        <f t="shared" si="36"/>
        <v>0</v>
      </c>
      <c r="I137" s="27">
        <f t="shared" si="37"/>
        <v>0</v>
      </c>
      <c r="J137" s="21"/>
    </row>
    <row r="138" spans="1:10" ht="12.75">
      <c r="A138" s="533"/>
      <c r="B138" s="22" t="s">
        <v>28</v>
      </c>
      <c r="C138" s="23">
        <v>2500</v>
      </c>
      <c r="D138" s="24">
        <f t="shared" si="34"/>
        <v>0</v>
      </c>
      <c r="E138" s="25">
        <f>'A. DGTG'!Q31</f>
        <v>267.66000000000003</v>
      </c>
      <c r="F138" s="526"/>
      <c r="G138" s="26">
        <f t="shared" si="35"/>
        <v>0.10706400000000001</v>
      </c>
      <c r="H138" s="27">
        <f t="shared" si="36"/>
        <v>0</v>
      </c>
      <c r="I138" s="27">
        <f t="shared" si="37"/>
        <v>0</v>
      </c>
      <c r="J138" s="21"/>
    </row>
    <row r="139" spans="1:10" ht="12.75">
      <c r="A139" s="533"/>
      <c r="B139" s="22" t="s">
        <v>29</v>
      </c>
      <c r="C139" s="23">
        <v>1800</v>
      </c>
      <c r="D139" s="24">
        <f t="shared" si="34"/>
        <v>0</v>
      </c>
      <c r="E139" s="25">
        <f>'A. DGTG'!Q32</f>
        <v>0</v>
      </c>
      <c r="F139" s="526"/>
      <c r="G139" s="26">
        <f t="shared" si="35"/>
        <v>0</v>
      </c>
      <c r="H139" s="27">
        <f t="shared" si="36"/>
        <v>0</v>
      </c>
      <c r="I139" s="27">
        <f t="shared" si="37"/>
        <v>0</v>
      </c>
      <c r="J139" s="21"/>
    </row>
    <row r="140" spans="1:10" ht="12.75">
      <c r="A140" s="533"/>
      <c r="B140" s="22" t="s">
        <v>30</v>
      </c>
      <c r="C140" s="23">
        <v>1500</v>
      </c>
      <c r="D140" s="24">
        <f t="shared" si="34"/>
        <v>0</v>
      </c>
      <c r="E140" s="25">
        <f>'A. DGTG'!Q33</f>
        <v>264.74999999999994</v>
      </c>
      <c r="F140" s="526"/>
      <c r="G140" s="26">
        <f t="shared" si="35"/>
        <v>0.17649999999999996</v>
      </c>
      <c r="H140" s="27">
        <f t="shared" si="36"/>
        <v>0</v>
      </c>
      <c r="I140" s="27">
        <f t="shared" si="37"/>
        <v>0</v>
      </c>
      <c r="J140" s="21"/>
    </row>
    <row r="141" spans="1:10" ht="12.75">
      <c r="A141" s="534"/>
      <c r="B141" s="29" t="s">
        <v>31</v>
      </c>
      <c r="C141" s="30">
        <v>300</v>
      </c>
      <c r="D141" s="66">
        <f t="shared" si="34"/>
        <v>0</v>
      </c>
      <c r="E141" s="40">
        <f>'A. DGTG'!Q34</f>
        <v>543.29</v>
      </c>
      <c r="F141" s="527"/>
      <c r="G141" s="33">
        <f t="shared" si="35"/>
        <v>1.8109666666666666</v>
      </c>
      <c r="H141" s="34">
        <f t="shared" si="36"/>
        <v>0</v>
      </c>
      <c r="I141" s="35">
        <f t="shared" si="37"/>
        <v>0</v>
      </c>
      <c r="J141" s="21"/>
    </row>
    <row r="142" spans="1:10" ht="12.75">
      <c r="A142" s="532" t="s">
        <v>32</v>
      </c>
      <c r="B142" s="15" t="s">
        <v>33</v>
      </c>
      <c r="C142" s="16">
        <v>2700</v>
      </c>
      <c r="D142" s="17">
        <f t="shared" si="34"/>
        <v>0</v>
      </c>
      <c r="E142" s="18">
        <f>'A. DGTG'!Q35</f>
        <v>1072.5</v>
      </c>
      <c r="F142" s="535">
        <f>SUM(E142:E147)</f>
        <v>10092.48</v>
      </c>
      <c r="G142" s="19">
        <f t="shared" si="35"/>
        <v>0.3972222222222222</v>
      </c>
      <c r="H142" s="20">
        <f t="shared" si="36"/>
        <v>0</v>
      </c>
      <c r="I142" s="20">
        <f t="shared" si="37"/>
        <v>0</v>
      </c>
      <c r="J142" s="21"/>
    </row>
    <row r="143" spans="1:10" ht="12.75">
      <c r="A143" s="533"/>
      <c r="B143" s="22" t="s">
        <v>34</v>
      </c>
      <c r="C143" s="23">
        <v>9000</v>
      </c>
      <c r="D143" s="24">
        <f t="shared" si="34"/>
        <v>0</v>
      </c>
      <c r="E143" s="25">
        <f>'A. DGTG'!Q36</f>
        <v>8635.2799999999988</v>
      </c>
      <c r="F143" s="526"/>
      <c r="G143" s="26">
        <f t="shared" si="35"/>
        <v>0.95947555555555541</v>
      </c>
      <c r="H143" s="27">
        <f t="shared" si="36"/>
        <v>0</v>
      </c>
      <c r="I143" s="27">
        <f t="shared" si="37"/>
        <v>0</v>
      </c>
      <c r="J143" s="21"/>
    </row>
    <row r="144" spans="1:10" ht="12.75">
      <c r="A144" s="533"/>
      <c r="B144" s="22" t="s">
        <v>35</v>
      </c>
      <c r="C144" s="23">
        <v>2700</v>
      </c>
      <c r="D144" s="24">
        <f t="shared" si="34"/>
        <v>0</v>
      </c>
      <c r="E144" s="25">
        <f>'A. DGTG'!Q37</f>
        <v>248.7</v>
      </c>
      <c r="F144" s="526"/>
      <c r="G144" s="26">
        <f t="shared" si="35"/>
        <v>9.2111111111111102E-2</v>
      </c>
      <c r="H144" s="27">
        <f t="shared" si="36"/>
        <v>0</v>
      </c>
      <c r="I144" s="27">
        <f t="shared" si="37"/>
        <v>0</v>
      </c>
      <c r="J144" s="21"/>
    </row>
    <row r="145" spans="1:10" ht="12.75">
      <c r="A145" s="533"/>
      <c r="B145" s="22" t="s">
        <v>36</v>
      </c>
      <c r="C145" s="23">
        <v>2700</v>
      </c>
      <c r="D145" s="24">
        <f t="shared" si="34"/>
        <v>0</v>
      </c>
      <c r="E145" s="25">
        <f>'A. DGTG'!Q38</f>
        <v>136</v>
      </c>
      <c r="F145" s="526"/>
      <c r="G145" s="26">
        <f t="shared" si="35"/>
        <v>5.0370370370370371E-2</v>
      </c>
      <c r="H145" s="27">
        <f t="shared" si="36"/>
        <v>0</v>
      </c>
      <c r="I145" s="27">
        <f t="shared" si="37"/>
        <v>0</v>
      </c>
      <c r="J145" s="21"/>
    </row>
    <row r="146" spans="1:10" ht="12.75">
      <c r="A146" s="533"/>
      <c r="B146" s="22" t="s">
        <v>37</v>
      </c>
      <c r="C146" s="23">
        <v>2700</v>
      </c>
      <c r="D146" s="24">
        <f t="shared" si="34"/>
        <v>0</v>
      </c>
      <c r="E146" s="25">
        <f>'A. DGTG'!Q39</f>
        <v>0</v>
      </c>
      <c r="F146" s="526"/>
      <c r="G146" s="26">
        <f t="shared" si="35"/>
        <v>0</v>
      </c>
      <c r="H146" s="27">
        <f t="shared" si="36"/>
        <v>0</v>
      </c>
      <c r="I146" s="27">
        <f t="shared" si="37"/>
        <v>0</v>
      </c>
      <c r="J146" s="21"/>
    </row>
    <row r="147" spans="1:10" ht="12.75">
      <c r="A147" s="534"/>
      <c r="B147" s="29" t="s">
        <v>38</v>
      </c>
      <c r="C147" s="39">
        <v>100000</v>
      </c>
      <c r="D147" s="66">
        <f t="shared" si="34"/>
        <v>0</v>
      </c>
      <c r="E147" s="40">
        <f>'A. DGTG'!Q40</f>
        <v>0</v>
      </c>
      <c r="F147" s="527"/>
      <c r="G147" s="33">
        <f t="shared" si="35"/>
        <v>0</v>
      </c>
      <c r="H147" s="34">
        <f t="shared" si="36"/>
        <v>0</v>
      </c>
      <c r="I147" s="35">
        <f t="shared" si="37"/>
        <v>0</v>
      </c>
      <c r="J147" s="21"/>
    </row>
    <row r="148" spans="1:10" ht="12.75">
      <c r="A148" s="532" t="s">
        <v>39</v>
      </c>
      <c r="B148" s="15" t="s">
        <v>40</v>
      </c>
      <c r="C148" s="16">
        <v>160</v>
      </c>
      <c r="D148" s="17">
        <f t="shared" si="34"/>
        <v>0</v>
      </c>
      <c r="E148" s="18">
        <f>'A. DGTG'!Q41</f>
        <v>486.55680000000001</v>
      </c>
      <c r="F148" s="535">
        <f>SUM(E148:E150)</f>
        <v>2495.5068000000001</v>
      </c>
      <c r="G148" s="19">
        <f t="shared" ref="G148:G149" si="38">(E148*8)/(C148*1132.6)</f>
        <v>2.1479639766908001E-2</v>
      </c>
      <c r="H148" s="20">
        <f t="shared" si="36"/>
        <v>0</v>
      </c>
      <c r="I148" s="20">
        <f t="shared" si="37"/>
        <v>0</v>
      </c>
      <c r="J148" s="21"/>
    </row>
    <row r="149" spans="1:10" ht="12.75">
      <c r="A149" s="533"/>
      <c r="B149" s="22" t="s">
        <v>41</v>
      </c>
      <c r="C149" s="23">
        <v>380</v>
      </c>
      <c r="D149" s="24">
        <f t="shared" si="34"/>
        <v>0</v>
      </c>
      <c r="E149" s="25">
        <f>'A. DGTG'!Q42</f>
        <v>761.19659999999999</v>
      </c>
      <c r="F149" s="526"/>
      <c r="G149" s="37">
        <f t="shared" si="38"/>
        <v>1.4149030177421305E-2</v>
      </c>
      <c r="H149" s="38">
        <f t="shared" si="36"/>
        <v>0</v>
      </c>
      <c r="I149" s="27">
        <f t="shared" si="37"/>
        <v>0</v>
      </c>
      <c r="J149" s="21"/>
    </row>
    <row r="150" spans="1:10" ht="12.75">
      <c r="A150" s="534"/>
      <c r="B150" s="29" t="s">
        <v>42</v>
      </c>
      <c r="C150" s="39">
        <v>380</v>
      </c>
      <c r="D150" s="66">
        <f t="shared" si="34"/>
        <v>0</v>
      </c>
      <c r="E150" s="40">
        <f>'A. DGTG'!Q43</f>
        <v>1247.7534000000001</v>
      </c>
      <c r="F150" s="527"/>
      <c r="G150" s="41">
        <f>(E150*16)/(C150*188.76)</f>
        <v>0.2783268979824004</v>
      </c>
      <c r="H150" s="42">
        <f t="shared" si="36"/>
        <v>0</v>
      </c>
      <c r="I150" s="35">
        <f t="shared" si="37"/>
        <v>0</v>
      </c>
      <c r="J150" s="21"/>
    </row>
    <row r="151" spans="1:10" ht="12.75">
      <c r="A151" s="43" t="s">
        <v>43</v>
      </c>
      <c r="B151" s="44" t="s">
        <v>43</v>
      </c>
      <c r="C151" s="45">
        <v>160</v>
      </c>
      <c r="D151" s="67">
        <f t="shared" si="34"/>
        <v>0</v>
      </c>
      <c r="E151" s="47">
        <f>'A. DGTG'!Q44</f>
        <v>0</v>
      </c>
      <c r="F151" s="48">
        <f t="shared" ref="F151:F152" si="39">E151</f>
        <v>0</v>
      </c>
      <c r="G151" s="49">
        <f>(E151*8)/(C151*1132.6)</f>
        <v>0</v>
      </c>
      <c r="H151" s="50">
        <f t="shared" si="36"/>
        <v>0</v>
      </c>
      <c r="I151" s="50">
        <f t="shared" si="37"/>
        <v>0</v>
      </c>
      <c r="J151" s="21"/>
    </row>
    <row r="152" spans="1:10" ht="25.5">
      <c r="A152" s="51" t="s">
        <v>44</v>
      </c>
      <c r="B152" s="52" t="s">
        <v>44</v>
      </c>
      <c r="C152" s="53">
        <v>450</v>
      </c>
      <c r="D152" s="54">
        <v>0</v>
      </c>
      <c r="E152" s="36">
        <f>'A. DGTG'!Q45</f>
        <v>0</v>
      </c>
      <c r="F152" s="55">
        <f t="shared" si="39"/>
        <v>0</v>
      </c>
      <c r="G152" s="37">
        <f>(E152*16)/(C152*188.76)</f>
        <v>0</v>
      </c>
      <c r="H152" s="38">
        <f t="shared" si="36"/>
        <v>0</v>
      </c>
      <c r="I152" s="38">
        <f t="shared" si="37"/>
        <v>0</v>
      </c>
      <c r="J152" s="21"/>
    </row>
    <row r="153" spans="1:10" ht="12.75">
      <c r="A153" s="540" t="s">
        <v>14</v>
      </c>
      <c r="B153" s="523"/>
      <c r="C153" s="523"/>
      <c r="D153" s="523"/>
      <c r="E153" s="524"/>
      <c r="F153" s="56">
        <f t="shared" ref="F153:I153" si="40">SUM(F135:F152)</f>
        <v>21197.376799999998</v>
      </c>
      <c r="G153" s="56">
        <f t="shared" si="40"/>
        <v>10.576240493852652</v>
      </c>
      <c r="H153" s="57">
        <f t="shared" si="40"/>
        <v>0</v>
      </c>
      <c r="I153" s="57">
        <f t="shared" si="40"/>
        <v>0</v>
      </c>
      <c r="J153" s="58"/>
    </row>
    <row r="154" spans="1:10" ht="12.75">
      <c r="A154" s="541" t="s">
        <v>45</v>
      </c>
      <c r="B154" s="523"/>
      <c r="C154" s="523"/>
      <c r="D154" s="523"/>
      <c r="E154" s="523"/>
      <c r="F154" s="59"/>
      <c r="G154" s="59">
        <f>ROUND(G153,0)</f>
        <v>11</v>
      </c>
      <c r="H154" s="59"/>
      <c r="I154" s="59"/>
      <c r="J154" s="60"/>
    </row>
    <row r="155" spans="1:10" ht="12.75">
      <c r="A155" s="61"/>
      <c r="B155" s="68"/>
      <c r="C155" s="63"/>
      <c r="D155" s="69"/>
      <c r="E155" s="70"/>
      <c r="F155" s="21"/>
      <c r="G155" s="21"/>
      <c r="H155" s="21"/>
      <c r="I155" s="21"/>
      <c r="J155" s="21"/>
    </row>
  </sheetData>
  <mergeCells count="114">
    <mergeCell ref="C29:C30"/>
    <mergeCell ref="D29:D30"/>
    <mergeCell ref="A31:A37"/>
    <mergeCell ref="A38:A43"/>
    <mergeCell ref="A49:E49"/>
    <mergeCell ref="A50:E50"/>
    <mergeCell ref="A53:I53"/>
    <mergeCell ref="G55:G56"/>
    <mergeCell ref="H55:H56"/>
    <mergeCell ref="F44:F46"/>
    <mergeCell ref="G29:G30"/>
    <mergeCell ref="H29:H30"/>
    <mergeCell ref="A44:A46"/>
    <mergeCell ref="A54:A56"/>
    <mergeCell ref="B54:B56"/>
    <mergeCell ref="C55:C56"/>
    <mergeCell ref="D55:D56"/>
    <mergeCell ref="E55:E56"/>
    <mergeCell ref="F55:F56"/>
    <mergeCell ref="C54:I54"/>
    <mergeCell ref="I55:I56"/>
    <mergeCell ref="A64:A69"/>
    <mergeCell ref="F64:F69"/>
    <mergeCell ref="F70:F72"/>
    <mergeCell ref="E81:E82"/>
    <mergeCell ref="F81:F82"/>
    <mergeCell ref="G81:G82"/>
    <mergeCell ref="H81:H82"/>
    <mergeCell ref="A70:A72"/>
    <mergeCell ref="A75:E75"/>
    <mergeCell ref="A76:E76"/>
    <mergeCell ref="A79:I79"/>
    <mergeCell ref="A80:A82"/>
    <mergeCell ref="B80:B82"/>
    <mergeCell ref="C80:I80"/>
    <mergeCell ref="I81:I82"/>
    <mergeCell ref="C81:C82"/>
    <mergeCell ref="D81:D82"/>
    <mergeCell ref="E107:E108"/>
    <mergeCell ref="F107:F108"/>
    <mergeCell ref="F109:F115"/>
    <mergeCell ref="F116:F121"/>
    <mergeCell ref="F122:F124"/>
    <mergeCell ref="G107:G108"/>
    <mergeCell ref="H107:H108"/>
    <mergeCell ref="A96:A98"/>
    <mergeCell ref="A101:E101"/>
    <mergeCell ref="A102:E102"/>
    <mergeCell ref="A105:I105"/>
    <mergeCell ref="A106:A108"/>
    <mergeCell ref="B106:B108"/>
    <mergeCell ref="C106:I106"/>
    <mergeCell ref="I107:I108"/>
    <mergeCell ref="C107:C108"/>
    <mergeCell ref="D107:D108"/>
    <mergeCell ref="A109:A115"/>
    <mergeCell ref="A116:A121"/>
    <mergeCell ref="F142:F147"/>
    <mergeCell ref="F148:F150"/>
    <mergeCell ref="A142:A147"/>
    <mergeCell ref="A148:A150"/>
    <mergeCell ref="A153:E153"/>
    <mergeCell ref="A154:E154"/>
    <mergeCell ref="A122:A124"/>
    <mergeCell ref="A132:A134"/>
    <mergeCell ref="B132:B134"/>
    <mergeCell ref="C133:C134"/>
    <mergeCell ref="D133:D134"/>
    <mergeCell ref="E133:E134"/>
    <mergeCell ref="A135:A141"/>
    <mergeCell ref="A127:E127"/>
    <mergeCell ref="A128:E128"/>
    <mergeCell ref="A131:I131"/>
    <mergeCell ref="C132:I132"/>
    <mergeCell ref="G133:G134"/>
    <mergeCell ref="H133:H134"/>
    <mergeCell ref="I133:I134"/>
    <mergeCell ref="F133:F134"/>
    <mergeCell ref="F135:F141"/>
    <mergeCell ref="H3:H4"/>
    <mergeCell ref="I3:I4"/>
    <mergeCell ref="A1:I1"/>
    <mergeCell ref="A2:A4"/>
    <mergeCell ref="B2:B4"/>
    <mergeCell ref="C2:I2"/>
    <mergeCell ref="C3:C4"/>
    <mergeCell ref="D3:D4"/>
    <mergeCell ref="E3:E4"/>
    <mergeCell ref="F3:F4"/>
    <mergeCell ref="G3:G4"/>
    <mergeCell ref="A83:A89"/>
    <mergeCell ref="F83:F89"/>
    <mergeCell ref="A90:A95"/>
    <mergeCell ref="F90:F95"/>
    <mergeCell ref="F96:F98"/>
    <mergeCell ref="A5:A11"/>
    <mergeCell ref="F5:F11"/>
    <mergeCell ref="A12:A17"/>
    <mergeCell ref="F12:F17"/>
    <mergeCell ref="F18:F20"/>
    <mergeCell ref="E29:E30"/>
    <mergeCell ref="F29:F30"/>
    <mergeCell ref="F31:F37"/>
    <mergeCell ref="F38:F43"/>
    <mergeCell ref="A18:A20"/>
    <mergeCell ref="A23:E23"/>
    <mergeCell ref="A24:E24"/>
    <mergeCell ref="A27:I27"/>
    <mergeCell ref="A28:A30"/>
    <mergeCell ref="B28:B30"/>
    <mergeCell ref="C28:I28"/>
    <mergeCell ref="I29:I30"/>
    <mergeCell ref="A57:A63"/>
    <mergeCell ref="F57:F63"/>
  </mergeCells>
  <printOptions horizontalCentered="1" gridLines="1"/>
  <pageMargins left="0.39370078740157477" right="0.39370078740157477" top="0.78740157480314954" bottom="0.78740157480314954" header="0" footer="0"/>
  <pageSetup paperSize="9" pageOrder="overThenDown" orientation="portrait" cellComments="atEnd"/>
  <headerFooter>
    <oddHeader>&amp;CANEXO II - B - RESUMO DOS VALORES (44h Segunda à Sábado)</oddHeader>
  </headerFooter>
  <rowBreaks count="1" manualBreakCount="1">
    <brk id="77" man="1"/>
  </rowBreaks>
  <colBreaks count="2" manualBreakCount="2">
    <brk man="1"/>
    <brk id="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AD51"/>
  <sheetViews>
    <sheetView showGridLines="0" topLeftCell="H1" workbookViewId="0">
      <selection activeCell="T22" sqref="T22"/>
    </sheetView>
  </sheetViews>
  <sheetFormatPr defaultColWidth="14.42578125" defaultRowHeight="15" customHeight="1"/>
  <cols>
    <col min="1" max="1" width="18.7109375" customWidth="1"/>
    <col min="2" max="2" width="26.5703125" customWidth="1"/>
    <col min="3" max="3" width="21" customWidth="1"/>
    <col min="4" max="4" width="16.42578125" customWidth="1"/>
    <col min="7" max="7" width="20" customWidth="1"/>
    <col min="8" max="8" width="22.85546875" customWidth="1"/>
    <col min="9" max="9" width="16.42578125" customWidth="1"/>
    <col min="12" max="12" width="20.140625" customWidth="1"/>
    <col min="13" max="13" width="21.85546875" customWidth="1"/>
    <col min="14" max="17" width="17.140625" customWidth="1"/>
    <col min="20" max="20" width="20.140625" customWidth="1"/>
    <col min="21" max="21" width="21.5703125" customWidth="1"/>
    <col min="22" max="22" width="26.7109375" customWidth="1"/>
    <col min="23" max="24" width="16.7109375" customWidth="1"/>
    <col min="25" max="25" width="19.28515625" customWidth="1"/>
    <col min="28" max="29" width="21" customWidth="1"/>
    <col min="30" max="30" width="17" customWidth="1"/>
    <col min="31" max="31" width="4.28515625" customWidth="1"/>
  </cols>
  <sheetData>
    <row r="1" spans="1:30" ht="15.75">
      <c r="A1" s="566" t="s">
        <v>51</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c r="AD1" s="555"/>
    </row>
    <row r="3" spans="1:30" ht="15" customHeight="1">
      <c r="A3" s="564" t="s">
        <v>52</v>
      </c>
      <c r="B3" s="555"/>
      <c r="C3" s="555"/>
      <c r="D3" s="555"/>
      <c r="F3" s="564" t="s">
        <v>53</v>
      </c>
      <c r="G3" s="555"/>
      <c r="H3" s="555"/>
      <c r="I3" s="555"/>
      <c r="K3" s="564" t="s">
        <v>54</v>
      </c>
      <c r="L3" s="555"/>
      <c r="M3" s="555"/>
      <c r="N3" s="555"/>
      <c r="O3" s="555"/>
      <c r="P3" s="555"/>
      <c r="Q3" s="555"/>
      <c r="S3" s="564" t="s">
        <v>55</v>
      </c>
      <c r="T3" s="555"/>
      <c r="U3" s="555"/>
      <c r="V3" s="555"/>
      <c r="W3" s="555"/>
      <c r="X3" s="555"/>
      <c r="Y3" s="555"/>
      <c r="AA3" s="564" t="s">
        <v>56</v>
      </c>
      <c r="AB3" s="555"/>
      <c r="AC3" s="555"/>
      <c r="AD3" s="555"/>
    </row>
    <row r="4" spans="1:30" ht="12.75">
      <c r="A4" s="565" t="str">
        <f>'TOTAL área m² '!B5</f>
        <v>a) Pisos acarpetados.</v>
      </c>
      <c r="B4" s="523"/>
      <c r="C4" s="523"/>
      <c r="D4" s="524"/>
      <c r="F4" s="565" t="str">
        <f>'TOTAL área m² '!B12</f>
        <v>a) Pisos pavimentados adjacentes/contíguos às edificações</v>
      </c>
      <c r="G4" s="523"/>
      <c r="H4" s="523"/>
      <c r="I4" s="524"/>
      <c r="K4" s="565" t="str">
        <f>'TOTAL área m² '!B18</f>
        <v>a) face externa com exposição a situação de risco</v>
      </c>
      <c r="L4" s="523"/>
      <c r="M4" s="523"/>
      <c r="N4" s="524"/>
      <c r="O4" s="71"/>
      <c r="P4" s="71"/>
      <c r="Q4" s="71"/>
      <c r="S4" s="565" t="str">
        <f>'TOTAL área m² '!B21</f>
        <v>Fachadas Envidraçadas</v>
      </c>
      <c r="T4" s="523"/>
      <c r="U4" s="523"/>
      <c r="V4" s="523"/>
      <c r="W4" s="523"/>
      <c r="X4" s="523"/>
      <c r="Y4" s="524"/>
      <c r="AA4" s="565" t="str">
        <f>'TOTAL área m² '!B22</f>
        <v>Áreas Hospitalares e assemelhadas</v>
      </c>
      <c r="AB4" s="523"/>
      <c r="AC4" s="523"/>
      <c r="AD4" s="524"/>
    </row>
    <row r="5" spans="1:30" ht="38.25">
      <c r="A5" s="72" t="s">
        <v>57</v>
      </c>
      <c r="B5" s="72" t="s">
        <v>58</v>
      </c>
      <c r="C5" s="73" t="s">
        <v>59</v>
      </c>
      <c r="D5" s="72" t="s">
        <v>60</v>
      </c>
      <c r="F5" s="72" t="s">
        <v>57</v>
      </c>
      <c r="G5" s="72" t="s">
        <v>58</v>
      </c>
      <c r="H5" s="73" t="s">
        <v>59</v>
      </c>
      <c r="I5" s="72" t="s">
        <v>60</v>
      </c>
      <c r="K5" s="563" t="s">
        <v>57</v>
      </c>
      <c r="L5" s="74" t="s">
        <v>61</v>
      </c>
      <c r="M5" s="74" t="s">
        <v>62</v>
      </c>
      <c r="N5" s="74" t="s">
        <v>63</v>
      </c>
      <c r="O5" s="75" t="s">
        <v>64</v>
      </c>
      <c r="P5" s="74" t="s">
        <v>65</v>
      </c>
      <c r="Q5" s="74" t="s">
        <v>66</v>
      </c>
      <c r="S5" s="563" t="s">
        <v>57</v>
      </c>
      <c r="T5" s="74" t="s">
        <v>61</v>
      </c>
      <c r="U5" s="74" t="s">
        <v>62</v>
      </c>
      <c r="V5" s="74" t="s">
        <v>63</v>
      </c>
      <c r="W5" s="75" t="s">
        <v>67</v>
      </c>
      <c r="X5" s="74" t="s">
        <v>65</v>
      </c>
      <c r="Y5" s="74" t="s">
        <v>66</v>
      </c>
      <c r="AA5" s="72" t="s">
        <v>57</v>
      </c>
      <c r="AB5" s="72" t="s">
        <v>58</v>
      </c>
      <c r="AC5" s="73" t="s">
        <v>59</v>
      </c>
      <c r="AD5" s="72" t="s">
        <v>60</v>
      </c>
    </row>
    <row r="6" spans="1:30" ht="12.75">
      <c r="A6" s="76" t="s">
        <v>68</v>
      </c>
      <c r="B6" s="552" t="s">
        <v>69</v>
      </c>
      <c r="C6" s="523"/>
      <c r="D6" s="524"/>
      <c r="F6" s="76" t="s">
        <v>68</v>
      </c>
      <c r="G6" s="552" t="s">
        <v>69</v>
      </c>
      <c r="H6" s="523"/>
      <c r="I6" s="524"/>
      <c r="K6" s="527"/>
      <c r="L6" s="77" t="s">
        <v>70</v>
      </c>
      <c r="M6" s="77" t="s">
        <v>71</v>
      </c>
      <c r="N6" s="77" t="s">
        <v>72</v>
      </c>
      <c r="O6" s="77" t="s">
        <v>73</v>
      </c>
      <c r="P6" s="77" t="s">
        <v>74</v>
      </c>
      <c r="Q6" s="77" t="s">
        <v>75</v>
      </c>
      <c r="S6" s="527"/>
      <c r="T6" s="77" t="s">
        <v>70</v>
      </c>
      <c r="U6" s="77" t="s">
        <v>71</v>
      </c>
      <c r="V6" s="77" t="s">
        <v>72</v>
      </c>
      <c r="W6" s="77" t="s">
        <v>73</v>
      </c>
      <c r="X6" s="77" t="s">
        <v>74</v>
      </c>
      <c r="Y6" s="77" t="s">
        <v>75</v>
      </c>
      <c r="AA6" s="76" t="s">
        <v>68</v>
      </c>
      <c r="AB6" s="552" t="s">
        <v>69</v>
      </c>
      <c r="AC6" s="523"/>
      <c r="AD6" s="524"/>
    </row>
    <row r="7" spans="1:30" ht="12.75">
      <c r="A7" s="553" t="s">
        <v>76</v>
      </c>
      <c r="B7" s="78">
        <v>1</v>
      </c>
      <c r="C7" s="549">
        <f>Servente!I131</f>
        <v>0</v>
      </c>
      <c r="D7" s="549">
        <f>(B7/B8)*C7</f>
        <v>0</v>
      </c>
      <c r="F7" s="553" t="s">
        <v>76</v>
      </c>
      <c r="G7" s="78">
        <v>1</v>
      </c>
      <c r="H7" s="549">
        <f>Servente!I131</f>
        <v>0</v>
      </c>
      <c r="I7" s="549">
        <f>(G7/G8)*H7</f>
        <v>0</v>
      </c>
      <c r="K7" s="76" t="s">
        <v>68</v>
      </c>
      <c r="L7" s="552" t="s">
        <v>69</v>
      </c>
      <c r="M7" s="523"/>
      <c r="N7" s="523"/>
      <c r="O7" s="523"/>
      <c r="P7" s="523"/>
      <c r="Q7" s="524"/>
      <c r="S7" s="76" t="s">
        <v>68</v>
      </c>
      <c r="T7" s="552" t="s">
        <v>69</v>
      </c>
      <c r="U7" s="523"/>
      <c r="V7" s="523"/>
      <c r="W7" s="523"/>
      <c r="X7" s="523"/>
      <c r="Y7" s="524"/>
      <c r="AA7" s="553" t="s">
        <v>76</v>
      </c>
      <c r="AB7" s="78">
        <v>1</v>
      </c>
      <c r="AC7" s="549">
        <f>Servente!I131</f>
        <v>0</v>
      </c>
      <c r="AD7" s="549">
        <f>(AB7/AB8)*AC7</f>
        <v>0</v>
      </c>
    </row>
    <row r="8" spans="1:30" ht="12.75">
      <c r="A8" s="527"/>
      <c r="B8" s="79">
        <v>1200</v>
      </c>
      <c r="C8" s="527"/>
      <c r="D8" s="527"/>
      <c r="F8" s="527"/>
      <c r="G8" s="79">
        <v>2700</v>
      </c>
      <c r="H8" s="527"/>
      <c r="I8" s="527"/>
      <c r="K8" s="553" t="s">
        <v>76</v>
      </c>
      <c r="L8" s="80">
        <v>1</v>
      </c>
      <c r="M8" s="561">
        <v>8</v>
      </c>
      <c r="N8" s="80">
        <v>1</v>
      </c>
      <c r="O8" s="562">
        <f>(L8/L9)*M8*(N8/N9)</f>
        <v>4.4146212254988529E-5</v>
      </c>
      <c r="P8" s="560">
        <f>JAUZEIRO!I131</f>
        <v>0</v>
      </c>
      <c r="Q8" s="560">
        <f>O8*P8</f>
        <v>0</v>
      </c>
      <c r="S8" s="553" t="s">
        <v>77</v>
      </c>
      <c r="T8" s="80">
        <v>1</v>
      </c>
      <c r="U8" s="561">
        <v>8</v>
      </c>
      <c r="V8" s="80">
        <v>1</v>
      </c>
      <c r="W8" s="562">
        <f>(T8/T9)*U8*(V8/V9)</f>
        <v>4.4146212254988529E-5</v>
      </c>
      <c r="X8" s="560">
        <f>JAUZEIRO!I131</f>
        <v>0</v>
      </c>
      <c r="Y8" s="560">
        <f>W8*X8</f>
        <v>0</v>
      </c>
      <c r="AA8" s="527"/>
      <c r="AB8" s="79">
        <v>450</v>
      </c>
      <c r="AC8" s="527"/>
      <c r="AD8" s="527"/>
    </row>
    <row r="9" spans="1:30" ht="12.75">
      <c r="A9" s="550" t="s">
        <v>78</v>
      </c>
      <c r="B9" s="523"/>
      <c r="C9" s="524"/>
      <c r="D9" s="81">
        <f>SUM(D6:D7)</f>
        <v>0</v>
      </c>
      <c r="F9" s="550" t="s">
        <v>78</v>
      </c>
      <c r="G9" s="523"/>
      <c r="H9" s="524"/>
      <c r="I9" s="81">
        <f>SUM(I6:I7)</f>
        <v>0</v>
      </c>
      <c r="K9" s="527"/>
      <c r="L9" s="82">
        <v>160</v>
      </c>
      <c r="M9" s="527"/>
      <c r="N9" s="83">
        <v>1132.5999999999999</v>
      </c>
      <c r="O9" s="527"/>
      <c r="P9" s="527"/>
      <c r="Q9" s="527"/>
      <c r="S9" s="527"/>
      <c r="T9" s="82">
        <v>160</v>
      </c>
      <c r="U9" s="527"/>
      <c r="V9" s="83">
        <v>1132.5999999999999</v>
      </c>
      <c r="W9" s="527"/>
      <c r="X9" s="527"/>
      <c r="Y9" s="527"/>
      <c r="AA9" s="550" t="s">
        <v>78</v>
      </c>
      <c r="AB9" s="523"/>
      <c r="AC9" s="524"/>
      <c r="AD9" s="81">
        <f>SUM(AD6:AD7)</f>
        <v>0</v>
      </c>
    </row>
    <row r="10" spans="1:30" ht="12.75">
      <c r="A10" s="84"/>
      <c r="F10" s="84"/>
      <c r="K10" s="550" t="s">
        <v>78</v>
      </c>
      <c r="L10" s="523"/>
      <c r="M10" s="523"/>
      <c r="N10" s="523"/>
      <c r="O10" s="523"/>
      <c r="P10" s="524"/>
      <c r="Q10" s="85">
        <f>Q8</f>
        <v>0</v>
      </c>
      <c r="S10" s="550" t="s">
        <v>78</v>
      </c>
      <c r="T10" s="523"/>
      <c r="U10" s="523"/>
      <c r="V10" s="523"/>
      <c r="W10" s="523"/>
      <c r="X10" s="524"/>
      <c r="Y10" s="85">
        <f>Y8</f>
        <v>0</v>
      </c>
    </row>
    <row r="11" spans="1:30" ht="12.75">
      <c r="A11" s="551" t="str">
        <f>'TOTAL área m² '!B6</f>
        <v>b) Pisos frios</v>
      </c>
      <c r="B11" s="523"/>
      <c r="C11" s="523"/>
      <c r="D11" s="524"/>
      <c r="F11" s="551" t="str">
        <f>'TOTAL área m² '!B13</f>
        <v>b) Varrição de passeios e arruamentos</v>
      </c>
      <c r="G11" s="523"/>
      <c r="H11" s="523"/>
      <c r="I11" s="524"/>
      <c r="K11" s="551" t="str">
        <f>'TOTAL área m² '!B19</f>
        <v>b) face externa sem exposição a situação de risco</v>
      </c>
      <c r="L11" s="523"/>
      <c r="M11" s="523"/>
      <c r="N11" s="524"/>
      <c r="O11" s="86"/>
      <c r="P11" s="86"/>
      <c r="Q11" s="86"/>
    </row>
    <row r="12" spans="1:30" ht="38.25">
      <c r="A12" s="72" t="s">
        <v>57</v>
      </c>
      <c r="B12" s="72" t="s">
        <v>58</v>
      </c>
      <c r="C12" s="73" t="s">
        <v>59</v>
      </c>
      <c r="D12" s="72" t="s">
        <v>60</v>
      </c>
      <c r="F12" s="72" t="s">
        <v>57</v>
      </c>
      <c r="G12" s="72" t="s">
        <v>58</v>
      </c>
      <c r="H12" s="73" t="s">
        <v>59</v>
      </c>
      <c r="I12" s="72" t="s">
        <v>60</v>
      </c>
      <c r="K12" s="563" t="s">
        <v>57</v>
      </c>
      <c r="L12" s="74" t="s">
        <v>61</v>
      </c>
      <c r="M12" s="74" t="s">
        <v>62</v>
      </c>
      <c r="N12" s="74" t="s">
        <v>63</v>
      </c>
      <c r="O12" s="75" t="s">
        <v>64</v>
      </c>
      <c r="P12" s="74" t="s">
        <v>65</v>
      </c>
      <c r="Q12" s="74" t="s">
        <v>66</v>
      </c>
    </row>
    <row r="13" spans="1:30" ht="12.75">
      <c r="A13" s="76" t="s">
        <v>68</v>
      </c>
      <c r="B13" s="552" t="s">
        <v>69</v>
      </c>
      <c r="C13" s="523"/>
      <c r="D13" s="524"/>
      <c r="F13" s="76" t="s">
        <v>68</v>
      </c>
      <c r="G13" s="552" t="s">
        <v>69</v>
      </c>
      <c r="H13" s="523"/>
      <c r="I13" s="524"/>
      <c r="K13" s="527"/>
      <c r="L13" s="77" t="s">
        <v>70</v>
      </c>
      <c r="M13" s="77" t="s">
        <v>71</v>
      </c>
      <c r="N13" s="77" t="s">
        <v>72</v>
      </c>
      <c r="O13" s="77" t="s">
        <v>73</v>
      </c>
      <c r="P13" s="77" t="s">
        <v>74</v>
      </c>
      <c r="Q13" s="77" t="s">
        <v>75</v>
      </c>
    </row>
    <row r="14" spans="1:30" ht="12.75">
      <c r="A14" s="553" t="s">
        <v>76</v>
      </c>
      <c r="B14" s="78">
        <v>1</v>
      </c>
      <c r="C14" s="549">
        <f>Servente!I131</f>
        <v>0</v>
      </c>
      <c r="D14" s="549">
        <f>(B14/B15)*C14</f>
        <v>0</v>
      </c>
      <c r="F14" s="553" t="s">
        <v>76</v>
      </c>
      <c r="G14" s="78">
        <v>1</v>
      </c>
      <c r="H14" s="549">
        <f>Servente!I131</f>
        <v>0</v>
      </c>
      <c r="I14" s="549">
        <f>(G14/G15)*H14</f>
        <v>0</v>
      </c>
      <c r="K14" s="76" t="s">
        <v>68</v>
      </c>
      <c r="L14" s="552" t="s">
        <v>69</v>
      </c>
      <c r="M14" s="523"/>
      <c r="N14" s="523"/>
      <c r="O14" s="523"/>
      <c r="P14" s="523"/>
      <c r="Q14" s="524"/>
    </row>
    <row r="15" spans="1:30" ht="12.75">
      <c r="A15" s="527"/>
      <c r="B15" s="79">
        <v>1200</v>
      </c>
      <c r="C15" s="527"/>
      <c r="D15" s="527"/>
      <c r="F15" s="527"/>
      <c r="G15" s="79">
        <v>9000</v>
      </c>
      <c r="H15" s="527"/>
      <c r="I15" s="527"/>
      <c r="K15" s="553" t="s">
        <v>76</v>
      </c>
      <c r="L15" s="80">
        <v>1</v>
      </c>
      <c r="M15" s="561">
        <v>8</v>
      </c>
      <c r="N15" s="80">
        <v>1</v>
      </c>
      <c r="O15" s="562">
        <f>(L15/L16)*M15*(N15/N16)</f>
        <v>1.8587878844205695E-5</v>
      </c>
      <c r="P15" s="560">
        <f>Servente!I131</f>
        <v>0</v>
      </c>
      <c r="Q15" s="560">
        <f>O15*P15</f>
        <v>0</v>
      </c>
    </row>
    <row r="16" spans="1:30" ht="12.75">
      <c r="A16" s="550" t="s">
        <v>78</v>
      </c>
      <c r="B16" s="523"/>
      <c r="C16" s="524"/>
      <c r="D16" s="81">
        <f>SUM(D13:D14)</f>
        <v>0</v>
      </c>
      <c r="F16" s="550" t="s">
        <v>78</v>
      </c>
      <c r="G16" s="523"/>
      <c r="H16" s="524"/>
      <c r="I16" s="81">
        <f>SUM(I13:I14)</f>
        <v>0</v>
      </c>
      <c r="K16" s="527"/>
      <c r="L16" s="82">
        <v>380</v>
      </c>
      <c r="M16" s="527"/>
      <c r="N16" s="83">
        <v>1132.5999999999999</v>
      </c>
      <c r="O16" s="527"/>
      <c r="P16" s="527"/>
      <c r="Q16" s="527"/>
    </row>
    <row r="17" spans="1:17" ht="12.75">
      <c r="K17" s="550" t="s">
        <v>78</v>
      </c>
      <c r="L17" s="523"/>
      <c r="M17" s="523"/>
      <c r="N17" s="523"/>
      <c r="O17" s="523"/>
      <c r="P17" s="524"/>
      <c r="Q17" s="85">
        <f>Q15</f>
        <v>0</v>
      </c>
    </row>
    <row r="18" spans="1:17" ht="12.75">
      <c r="A18" s="551" t="str">
        <f>'TOTAL área m² '!B7</f>
        <v>c) Laboratórios</v>
      </c>
      <c r="B18" s="523"/>
      <c r="C18" s="523"/>
      <c r="D18" s="524"/>
      <c r="F18" s="551" t="str">
        <f>'TOTAL área m² '!B14</f>
        <v>c) Pátios e áreas verdes com alta frequência</v>
      </c>
      <c r="G18" s="523"/>
      <c r="H18" s="523"/>
      <c r="I18" s="524"/>
      <c r="K18" s="551" t="str">
        <f>'TOTAL área m² '!B20</f>
        <v>c) face interna</v>
      </c>
      <c r="L18" s="523"/>
      <c r="M18" s="523"/>
      <c r="N18" s="524"/>
      <c r="O18" s="86"/>
      <c r="P18" s="86"/>
      <c r="Q18" s="86"/>
    </row>
    <row r="19" spans="1:17" ht="25.5">
      <c r="A19" s="72" t="s">
        <v>57</v>
      </c>
      <c r="B19" s="72" t="s">
        <v>58</v>
      </c>
      <c r="C19" s="73" t="s">
        <v>59</v>
      </c>
      <c r="D19" s="72" t="s">
        <v>60</v>
      </c>
      <c r="F19" s="72" t="s">
        <v>57</v>
      </c>
      <c r="G19" s="72" t="s">
        <v>58</v>
      </c>
      <c r="H19" s="73" t="s">
        <v>59</v>
      </c>
      <c r="I19" s="72" t="s">
        <v>60</v>
      </c>
      <c r="K19" s="563" t="s">
        <v>57</v>
      </c>
      <c r="L19" s="74" t="s">
        <v>61</v>
      </c>
      <c r="M19" s="74" t="s">
        <v>79</v>
      </c>
      <c r="N19" s="74" t="s">
        <v>80</v>
      </c>
      <c r="O19" s="75" t="s">
        <v>64</v>
      </c>
      <c r="P19" s="74" t="s">
        <v>65</v>
      </c>
      <c r="Q19" s="74" t="s">
        <v>66</v>
      </c>
    </row>
    <row r="20" spans="1:17" ht="12.75">
      <c r="A20" s="76" t="s">
        <v>68</v>
      </c>
      <c r="B20" s="552" t="s">
        <v>69</v>
      </c>
      <c r="C20" s="523"/>
      <c r="D20" s="524"/>
      <c r="F20" s="76" t="s">
        <v>68</v>
      </c>
      <c r="G20" s="552" t="s">
        <v>69</v>
      </c>
      <c r="H20" s="523"/>
      <c r="I20" s="524"/>
      <c r="K20" s="527"/>
      <c r="L20" s="77" t="s">
        <v>70</v>
      </c>
      <c r="M20" s="77" t="s">
        <v>71</v>
      </c>
      <c r="N20" s="77" t="s">
        <v>72</v>
      </c>
      <c r="O20" s="77" t="s">
        <v>73</v>
      </c>
      <c r="P20" s="77" t="s">
        <v>74</v>
      </c>
      <c r="Q20" s="77" t="s">
        <v>75</v>
      </c>
    </row>
    <row r="21" spans="1:17" ht="12.75">
      <c r="A21" s="553" t="s">
        <v>76</v>
      </c>
      <c r="B21" s="78">
        <v>1</v>
      </c>
      <c r="C21" s="549">
        <f>Servente!I131</f>
        <v>0</v>
      </c>
      <c r="D21" s="549">
        <f>(B21/B22)*C21</f>
        <v>0</v>
      </c>
      <c r="F21" s="553" t="s">
        <v>76</v>
      </c>
      <c r="G21" s="78">
        <v>1</v>
      </c>
      <c r="H21" s="549">
        <f>Servente!I131</f>
        <v>0</v>
      </c>
      <c r="I21" s="549">
        <f>(G21/G22)*H21</f>
        <v>0</v>
      </c>
      <c r="K21" s="76" t="s">
        <v>68</v>
      </c>
      <c r="L21" s="552" t="s">
        <v>69</v>
      </c>
      <c r="M21" s="523"/>
      <c r="N21" s="523"/>
      <c r="O21" s="523"/>
      <c r="P21" s="523"/>
      <c r="Q21" s="524"/>
    </row>
    <row r="22" spans="1:17" ht="12.75">
      <c r="A22" s="527"/>
      <c r="B22" s="79">
        <v>450</v>
      </c>
      <c r="C22" s="527"/>
      <c r="D22" s="527"/>
      <c r="F22" s="527"/>
      <c r="G22" s="79">
        <v>2700</v>
      </c>
      <c r="H22" s="527"/>
      <c r="I22" s="527"/>
      <c r="K22" s="553" t="s">
        <v>76</v>
      </c>
      <c r="L22" s="80">
        <v>1</v>
      </c>
      <c r="M22" s="561">
        <v>16</v>
      </c>
      <c r="N22" s="80">
        <v>1</v>
      </c>
      <c r="O22" s="562">
        <f>(L22/L23)*M22*(N22/N23)</f>
        <v>2.2306242401936183E-4</v>
      </c>
      <c r="P22" s="560">
        <f>Servente!I131</f>
        <v>0</v>
      </c>
      <c r="Q22" s="560">
        <f>O22*P22</f>
        <v>0</v>
      </c>
    </row>
    <row r="23" spans="1:17" ht="12.75">
      <c r="A23" s="550" t="s">
        <v>78</v>
      </c>
      <c r="B23" s="523"/>
      <c r="C23" s="524"/>
      <c r="D23" s="81">
        <f>SUM(D20:D21)</f>
        <v>0</v>
      </c>
      <c r="F23" s="550" t="s">
        <v>78</v>
      </c>
      <c r="G23" s="523"/>
      <c r="H23" s="524"/>
      <c r="I23" s="81">
        <f>SUM(I20:I21)</f>
        <v>0</v>
      </c>
      <c r="K23" s="527"/>
      <c r="L23" s="82">
        <v>380</v>
      </c>
      <c r="M23" s="527"/>
      <c r="N23" s="83">
        <v>188.76</v>
      </c>
      <c r="O23" s="527"/>
      <c r="P23" s="527"/>
      <c r="Q23" s="527"/>
    </row>
    <row r="24" spans="1:17" ht="12.75">
      <c r="K24" s="550" t="s">
        <v>78</v>
      </c>
      <c r="L24" s="523"/>
      <c r="M24" s="523"/>
      <c r="N24" s="523"/>
      <c r="O24" s="523"/>
      <c r="P24" s="524"/>
      <c r="Q24" s="85">
        <f>Q22</f>
        <v>0</v>
      </c>
    </row>
    <row r="25" spans="1:17" ht="12.75">
      <c r="A25" s="551" t="str">
        <f>'TOTAL área m² '!B8</f>
        <v>d) Almoxarifados/galpões</v>
      </c>
      <c r="B25" s="523"/>
      <c r="C25" s="523"/>
      <c r="D25" s="524"/>
      <c r="F25" s="551" t="str">
        <f>'TOTAL área m² '!B15</f>
        <v>d) Pátios e áreas verdes com média frequência</v>
      </c>
      <c r="G25" s="523"/>
      <c r="H25" s="523"/>
      <c r="I25" s="524"/>
    </row>
    <row r="26" spans="1:17" ht="12.75">
      <c r="A26" s="72" t="s">
        <v>57</v>
      </c>
      <c r="B26" s="72" t="s">
        <v>58</v>
      </c>
      <c r="C26" s="73" t="s">
        <v>59</v>
      </c>
      <c r="D26" s="72" t="s">
        <v>60</v>
      </c>
      <c r="F26" s="72" t="s">
        <v>57</v>
      </c>
      <c r="G26" s="72" t="s">
        <v>58</v>
      </c>
      <c r="H26" s="73" t="s">
        <v>59</v>
      </c>
      <c r="I26" s="72" t="s">
        <v>60</v>
      </c>
    </row>
    <row r="27" spans="1:17" ht="12.75">
      <c r="A27" s="76" t="s">
        <v>68</v>
      </c>
      <c r="B27" s="552" t="s">
        <v>69</v>
      </c>
      <c r="C27" s="523"/>
      <c r="D27" s="524"/>
      <c r="F27" s="76" t="s">
        <v>68</v>
      </c>
      <c r="G27" s="552" t="s">
        <v>69</v>
      </c>
      <c r="H27" s="523"/>
      <c r="I27" s="524"/>
    </row>
    <row r="28" spans="1:17" ht="12.75">
      <c r="A28" s="553" t="s">
        <v>76</v>
      </c>
      <c r="B28" s="78">
        <v>1</v>
      </c>
      <c r="C28" s="549">
        <f>Servente!I131</f>
        <v>0</v>
      </c>
      <c r="D28" s="549">
        <f>(B28/B29)*C28</f>
        <v>0</v>
      </c>
      <c r="F28" s="553" t="s">
        <v>76</v>
      </c>
      <c r="G28" s="78">
        <v>1</v>
      </c>
      <c r="H28" s="549">
        <f>Servente!I131</f>
        <v>0</v>
      </c>
      <c r="I28" s="549">
        <f>(G28/G29)*H28</f>
        <v>0</v>
      </c>
    </row>
    <row r="29" spans="1:17" ht="12.75">
      <c r="A29" s="527"/>
      <c r="B29" s="79">
        <v>2500</v>
      </c>
      <c r="C29" s="527"/>
      <c r="D29" s="527"/>
      <c r="F29" s="527"/>
      <c r="G29" s="79">
        <v>2700</v>
      </c>
      <c r="H29" s="527"/>
      <c r="I29" s="527"/>
    </row>
    <row r="30" spans="1:17" ht="12.75">
      <c r="A30" s="550" t="s">
        <v>78</v>
      </c>
      <c r="B30" s="523"/>
      <c r="C30" s="524"/>
      <c r="D30" s="81">
        <f>SUM(D27:D28)</f>
        <v>0</v>
      </c>
      <c r="F30" s="550" t="s">
        <v>78</v>
      </c>
      <c r="G30" s="523"/>
      <c r="H30" s="524"/>
      <c r="I30" s="81">
        <f>SUM(I27:I28)</f>
        <v>0</v>
      </c>
    </row>
    <row r="31" spans="1:17" ht="12.75"/>
    <row r="32" spans="1:17" ht="12.75">
      <c r="A32" s="551" t="str">
        <f>'TOTAL área m² '!B9</f>
        <v>e) Oficinas</v>
      </c>
      <c r="B32" s="523"/>
      <c r="C32" s="523"/>
      <c r="D32" s="524"/>
      <c r="F32" s="551" t="str">
        <f>'TOTAL área m² '!B16</f>
        <v>e) Pátios e áreas verdes com baixa frequência</v>
      </c>
      <c r="G32" s="523"/>
      <c r="H32" s="523"/>
      <c r="I32" s="524"/>
    </row>
    <row r="33" spans="1:9" ht="12.75">
      <c r="A33" s="72" t="s">
        <v>57</v>
      </c>
      <c r="B33" s="72" t="s">
        <v>58</v>
      </c>
      <c r="C33" s="73" t="s">
        <v>59</v>
      </c>
      <c r="D33" s="72" t="s">
        <v>60</v>
      </c>
      <c r="F33" s="72" t="s">
        <v>57</v>
      </c>
      <c r="G33" s="72" t="s">
        <v>58</v>
      </c>
      <c r="H33" s="73" t="s">
        <v>59</v>
      </c>
      <c r="I33" s="72" t="s">
        <v>60</v>
      </c>
    </row>
    <row r="34" spans="1:9" ht="12.75">
      <c r="A34" s="76" t="s">
        <v>68</v>
      </c>
      <c r="B34" s="552" t="s">
        <v>69</v>
      </c>
      <c r="C34" s="523"/>
      <c r="D34" s="524"/>
      <c r="F34" s="76" t="s">
        <v>68</v>
      </c>
      <c r="G34" s="552" t="s">
        <v>69</v>
      </c>
      <c r="H34" s="523"/>
      <c r="I34" s="524"/>
    </row>
    <row r="35" spans="1:9" ht="12.75">
      <c r="A35" s="553" t="s">
        <v>76</v>
      </c>
      <c r="B35" s="78">
        <v>1</v>
      </c>
      <c r="C35" s="549">
        <f>Servente!I131</f>
        <v>0</v>
      </c>
      <c r="D35" s="549">
        <f>(B35/B36)*C35</f>
        <v>0</v>
      </c>
      <c r="F35" s="553" t="s">
        <v>76</v>
      </c>
      <c r="G35" s="78">
        <v>1</v>
      </c>
      <c r="H35" s="549">
        <f>Servente!I131</f>
        <v>0</v>
      </c>
      <c r="I35" s="549">
        <f>(G35/G36)*H35</f>
        <v>0</v>
      </c>
    </row>
    <row r="36" spans="1:9" ht="12.75">
      <c r="A36" s="527"/>
      <c r="B36" s="79">
        <v>1800</v>
      </c>
      <c r="C36" s="527"/>
      <c r="D36" s="527"/>
      <c r="F36" s="527"/>
      <c r="G36" s="79">
        <v>2700</v>
      </c>
      <c r="H36" s="527"/>
      <c r="I36" s="527"/>
    </row>
    <row r="37" spans="1:9" ht="12.75">
      <c r="A37" s="550" t="s">
        <v>78</v>
      </c>
      <c r="B37" s="523"/>
      <c r="C37" s="524"/>
      <c r="D37" s="81">
        <f>SUM(D34:D35)</f>
        <v>0</v>
      </c>
      <c r="F37" s="550" t="s">
        <v>78</v>
      </c>
      <c r="G37" s="523"/>
      <c r="H37" s="524"/>
      <c r="I37" s="81">
        <f>SUM(I34:I35)</f>
        <v>0</v>
      </c>
    </row>
    <row r="38" spans="1:9" ht="12.75"/>
    <row r="39" spans="1:9" ht="12.75">
      <c r="A39" s="551" t="str">
        <f>'TOTAL área m² '!B10</f>
        <v>f) Áreas com espaços livres - saguão, hall e salão</v>
      </c>
      <c r="B39" s="523"/>
      <c r="C39" s="523"/>
      <c r="D39" s="524"/>
      <c r="F39" s="551" t="str">
        <f>'TOTAL área m² '!B17</f>
        <v>f) coleta de detritos em pátios e áreas verdes com frequência diária</v>
      </c>
      <c r="G39" s="523"/>
      <c r="H39" s="523"/>
      <c r="I39" s="524"/>
    </row>
    <row r="40" spans="1:9" ht="12.75">
      <c r="A40" s="72" t="s">
        <v>57</v>
      </c>
      <c r="B40" s="72" t="s">
        <v>58</v>
      </c>
      <c r="C40" s="73" t="s">
        <v>59</v>
      </c>
      <c r="D40" s="72" t="s">
        <v>60</v>
      </c>
      <c r="F40" s="72" t="s">
        <v>57</v>
      </c>
      <c r="G40" s="72" t="s">
        <v>58</v>
      </c>
      <c r="H40" s="73" t="s">
        <v>59</v>
      </c>
      <c r="I40" s="72" t="s">
        <v>60</v>
      </c>
    </row>
    <row r="41" spans="1:9" ht="12.75">
      <c r="A41" s="76" t="s">
        <v>68</v>
      </c>
      <c r="B41" s="552" t="s">
        <v>69</v>
      </c>
      <c r="C41" s="523"/>
      <c r="D41" s="524"/>
      <c r="F41" s="76" t="s">
        <v>68</v>
      </c>
      <c r="G41" s="552" t="s">
        <v>69</v>
      </c>
      <c r="H41" s="523"/>
      <c r="I41" s="524"/>
    </row>
    <row r="42" spans="1:9" ht="12.75">
      <c r="A42" s="553" t="s">
        <v>76</v>
      </c>
      <c r="B42" s="78">
        <v>1</v>
      </c>
      <c r="C42" s="549">
        <f>Servente!I131</f>
        <v>0</v>
      </c>
      <c r="D42" s="549">
        <f>(B42/B43)*C42</f>
        <v>0</v>
      </c>
      <c r="F42" s="553" t="s">
        <v>76</v>
      </c>
      <c r="G42" s="78">
        <v>1</v>
      </c>
      <c r="H42" s="549">
        <f>Servente!I131</f>
        <v>0</v>
      </c>
      <c r="I42" s="549">
        <f>(G42/G43)*H42</f>
        <v>0</v>
      </c>
    </row>
    <row r="43" spans="1:9" ht="12.75">
      <c r="A43" s="527"/>
      <c r="B43" s="79">
        <v>1500</v>
      </c>
      <c r="C43" s="527"/>
      <c r="D43" s="527"/>
      <c r="F43" s="527"/>
      <c r="G43" s="79">
        <v>100000</v>
      </c>
      <c r="H43" s="527"/>
      <c r="I43" s="527"/>
    </row>
    <row r="44" spans="1:9" ht="12.75">
      <c r="A44" s="550" t="s">
        <v>78</v>
      </c>
      <c r="B44" s="523"/>
      <c r="C44" s="524"/>
      <c r="D44" s="81">
        <f>SUM(D41:D42)</f>
        <v>0</v>
      </c>
      <c r="F44" s="550" t="s">
        <v>78</v>
      </c>
      <c r="G44" s="523"/>
      <c r="H44" s="524"/>
      <c r="I44" s="81">
        <f>SUM(I41:I42)</f>
        <v>0</v>
      </c>
    </row>
    <row r="45" spans="1:9" ht="12.75"/>
    <row r="46" spans="1:9" ht="12.75">
      <c r="A46" s="551" t="str">
        <f>'TOTAL área m² '!B11</f>
        <v>g) Banheiros</v>
      </c>
      <c r="B46" s="523"/>
      <c r="C46" s="523"/>
      <c r="D46" s="524"/>
      <c r="F46" s="554"/>
      <c r="G46" s="555"/>
      <c r="H46" s="555"/>
      <c r="I46" s="555"/>
    </row>
    <row r="47" spans="1:9" ht="12.75">
      <c r="A47" s="72" t="s">
        <v>57</v>
      </c>
      <c r="B47" s="72" t="s">
        <v>58</v>
      </c>
      <c r="C47" s="73" t="s">
        <v>59</v>
      </c>
      <c r="D47" s="72" t="s">
        <v>60</v>
      </c>
      <c r="F47" s="87"/>
      <c r="G47" s="87"/>
      <c r="H47" s="88"/>
      <c r="I47" s="87"/>
    </row>
    <row r="48" spans="1:9" ht="12.75">
      <c r="A48" s="76" t="s">
        <v>68</v>
      </c>
      <c r="B48" s="552" t="s">
        <v>69</v>
      </c>
      <c r="C48" s="523"/>
      <c r="D48" s="524"/>
      <c r="F48" s="89"/>
      <c r="G48" s="556"/>
      <c r="H48" s="555"/>
      <c r="I48" s="555"/>
    </row>
    <row r="49" spans="1:9" ht="12.75">
      <c r="A49" s="553" t="s">
        <v>76</v>
      </c>
      <c r="B49" s="78">
        <v>1</v>
      </c>
      <c r="C49" s="549">
        <f>Servente!I131</f>
        <v>0</v>
      </c>
      <c r="D49" s="549">
        <f>(B49/B50)*C49</f>
        <v>0</v>
      </c>
      <c r="F49" s="557"/>
      <c r="G49" s="90"/>
      <c r="H49" s="558"/>
      <c r="I49" s="558"/>
    </row>
    <row r="50" spans="1:9" ht="12.75">
      <c r="A50" s="527"/>
      <c r="B50" s="79">
        <v>300</v>
      </c>
      <c r="C50" s="527"/>
      <c r="D50" s="527"/>
      <c r="F50" s="555"/>
      <c r="G50" s="90"/>
      <c r="H50" s="555"/>
      <c r="I50" s="555"/>
    </row>
    <row r="51" spans="1:9" ht="12.75">
      <c r="A51" s="550" t="s">
        <v>78</v>
      </c>
      <c r="B51" s="523"/>
      <c r="C51" s="524"/>
      <c r="D51" s="81">
        <f>SUM(D48:D49)</f>
        <v>0</v>
      </c>
      <c r="F51" s="559"/>
      <c r="G51" s="555"/>
      <c r="H51" s="555"/>
      <c r="I51" s="91"/>
    </row>
  </sheetData>
  <mergeCells count="132">
    <mergeCell ref="A7:A8"/>
    <mergeCell ref="F7:F8"/>
    <mergeCell ref="H7:H8"/>
    <mergeCell ref="K8:K9"/>
    <mergeCell ref="M8:M9"/>
    <mergeCell ref="O8:O9"/>
    <mergeCell ref="Q8:Q9"/>
    <mergeCell ref="F9:H9"/>
    <mergeCell ref="F11:I11"/>
    <mergeCell ref="K11:N11"/>
    <mergeCell ref="G13:I13"/>
    <mergeCell ref="F14:F15"/>
    <mergeCell ref="H14:H15"/>
    <mergeCell ref="I14:I15"/>
    <mergeCell ref="L14:Q14"/>
    <mergeCell ref="K12:K13"/>
    <mergeCell ref="M15:M16"/>
    <mergeCell ref="O15:O16"/>
    <mergeCell ref="P15:P16"/>
    <mergeCell ref="Q15:Q16"/>
    <mergeCell ref="AA7:AA8"/>
    <mergeCell ref="AC7:AC8"/>
    <mergeCell ref="AD7:AD8"/>
    <mergeCell ref="S8:S9"/>
    <mergeCell ref="U8:U9"/>
    <mergeCell ref="W8:W9"/>
    <mergeCell ref="X8:X9"/>
    <mergeCell ref="Y8:Y9"/>
    <mergeCell ref="AA9:AC9"/>
    <mergeCell ref="AA3:AD3"/>
    <mergeCell ref="AA4:AD4"/>
    <mergeCell ref="AB6:AD6"/>
    <mergeCell ref="A1:AD1"/>
    <mergeCell ref="A3:D3"/>
    <mergeCell ref="F3:I3"/>
    <mergeCell ref="K3:Q3"/>
    <mergeCell ref="S3:Y3"/>
    <mergeCell ref="A4:D4"/>
    <mergeCell ref="S4:Y4"/>
    <mergeCell ref="F4:I4"/>
    <mergeCell ref="K4:N4"/>
    <mergeCell ref="K5:K6"/>
    <mergeCell ref="S5:S6"/>
    <mergeCell ref="B6:D6"/>
    <mergeCell ref="G6:I6"/>
    <mergeCell ref="S10:X10"/>
    <mergeCell ref="P8:P9"/>
    <mergeCell ref="K10:P10"/>
    <mergeCell ref="F16:H16"/>
    <mergeCell ref="F18:I18"/>
    <mergeCell ref="B20:D20"/>
    <mergeCell ref="G20:I20"/>
    <mergeCell ref="K15:K16"/>
    <mergeCell ref="K19:K20"/>
    <mergeCell ref="C7:C8"/>
    <mergeCell ref="D7:D8"/>
    <mergeCell ref="A9:C9"/>
    <mergeCell ref="A11:D11"/>
    <mergeCell ref="B13:D13"/>
    <mergeCell ref="A14:A15"/>
    <mergeCell ref="D14:D15"/>
    <mergeCell ref="C14:C15"/>
    <mergeCell ref="A16:C16"/>
    <mergeCell ref="A18:D18"/>
    <mergeCell ref="K17:P17"/>
    <mergeCell ref="K18:N18"/>
    <mergeCell ref="I7:I8"/>
    <mergeCell ref="L7:Q7"/>
    <mergeCell ref="T7:Y7"/>
    <mergeCell ref="L21:Q21"/>
    <mergeCell ref="A30:C30"/>
    <mergeCell ref="F30:H30"/>
    <mergeCell ref="A32:D32"/>
    <mergeCell ref="F32:I32"/>
    <mergeCell ref="B34:D34"/>
    <mergeCell ref="G34:I34"/>
    <mergeCell ref="A35:A36"/>
    <mergeCell ref="I35:I36"/>
    <mergeCell ref="P22:P23"/>
    <mergeCell ref="K24:P24"/>
    <mergeCell ref="H21:H22"/>
    <mergeCell ref="I21:I22"/>
    <mergeCell ref="K22:K23"/>
    <mergeCell ref="M22:M23"/>
    <mergeCell ref="O22:O23"/>
    <mergeCell ref="Q22:Q23"/>
    <mergeCell ref="F23:H23"/>
    <mergeCell ref="A21:A22"/>
    <mergeCell ref="C21:C22"/>
    <mergeCell ref="D21:D22"/>
    <mergeCell ref="F21:F22"/>
    <mergeCell ref="D28:D29"/>
    <mergeCell ref="F28:F29"/>
    <mergeCell ref="C42:C43"/>
    <mergeCell ref="A44:C44"/>
    <mergeCell ref="A46:D46"/>
    <mergeCell ref="B48:D48"/>
    <mergeCell ref="A49:A50"/>
    <mergeCell ref="C49:C50"/>
    <mergeCell ref="D49:D50"/>
    <mergeCell ref="A51:C51"/>
    <mergeCell ref="C35:C36"/>
    <mergeCell ref="D35:D36"/>
    <mergeCell ref="A37:C37"/>
    <mergeCell ref="A39:D39"/>
    <mergeCell ref="B41:D41"/>
    <mergeCell ref="A42:A43"/>
    <mergeCell ref="D42:D43"/>
    <mergeCell ref="H42:H43"/>
    <mergeCell ref="F44:H44"/>
    <mergeCell ref="F46:I46"/>
    <mergeCell ref="G48:I48"/>
    <mergeCell ref="F49:F50"/>
    <mergeCell ref="H49:H50"/>
    <mergeCell ref="I49:I50"/>
    <mergeCell ref="F51:H51"/>
    <mergeCell ref="F35:F36"/>
    <mergeCell ref="H35:H36"/>
    <mergeCell ref="F37:H37"/>
    <mergeCell ref="F39:I39"/>
    <mergeCell ref="G41:I41"/>
    <mergeCell ref="F42:F43"/>
    <mergeCell ref="I42:I43"/>
    <mergeCell ref="H28:H29"/>
    <mergeCell ref="I28:I29"/>
    <mergeCell ref="A23:C23"/>
    <mergeCell ref="A25:D25"/>
    <mergeCell ref="F25:I25"/>
    <mergeCell ref="B27:D27"/>
    <mergeCell ref="G27:I27"/>
    <mergeCell ref="A28:A29"/>
    <mergeCell ref="C28:C29"/>
  </mergeCells>
  <printOptions horizontalCentered="1" gridLines="1"/>
  <pageMargins left="0.7" right="0.7" top="0.63875944078418778" bottom="0" header="0" footer="0"/>
  <pageSetup paperSize="9" fitToHeight="0" pageOrder="overThenDown" orientation="portrait" cellComments="atEnd"/>
  <headerFooter>
    <oddHeader>&amp;CANEXO II - C - PRODUTIVIDADE (44h Segunda à Sábado)</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ummaryBelow="0" summaryRight="0"/>
    <pageSetUpPr fitToPage="1"/>
  </sheetPr>
  <dimension ref="A1:L131"/>
  <sheetViews>
    <sheetView showGridLines="0" topLeftCell="B55" workbookViewId="0">
      <selection activeCell="J125" sqref="J125"/>
    </sheetView>
  </sheetViews>
  <sheetFormatPr defaultColWidth="14.42578125" defaultRowHeight="15" customHeight="1"/>
  <cols>
    <col min="10" max="10" width="76.7109375" style="454" customWidth="1"/>
  </cols>
  <sheetData>
    <row r="1" spans="1:12" ht="12.75">
      <c r="A1" s="568" t="s">
        <v>81</v>
      </c>
      <c r="B1" s="523"/>
      <c r="C1" s="523"/>
      <c r="D1" s="523"/>
      <c r="E1" s="523"/>
      <c r="F1" s="523"/>
      <c r="G1" s="523"/>
      <c r="H1" s="523"/>
      <c r="I1" s="524"/>
      <c r="J1" s="489"/>
      <c r="K1" s="92"/>
      <c r="L1" s="92"/>
    </row>
    <row r="2" spans="1:12" ht="12.75">
      <c r="A2" s="586" t="s">
        <v>82</v>
      </c>
      <c r="B2" s="523"/>
      <c r="C2" s="523"/>
      <c r="D2" s="523"/>
      <c r="E2" s="523"/>
      <c r="F2" s="523"/>
      <c r="G2" s="523"/>
      <c r="H2" s="523"/>
      <c r="I2" s="524"/>
      <c r="J2" s="489"/>
      <c r="K2" s="92"/>
      <c r="L2" s="92"/>
    </row>
    <row r="3" spans="1:12" ht="12.75">
      <c r="A3" s="587" t="s">
        <v>83</v>
      </c>
      <c r="B3" s="523"/>
      <c r="C3" s="523"/>
      <c r="D3" s="523"/>
      <c r="E3" s="523"/>
      <c r="F3" s="523"/>
      <c r="G3" s="523"/>
      <c r="H3" s="523"/>
      <c r="I3" s="524"/>
      <c r="J3" s="489"/>
      <c r="K3" s="92"/>
      <c r="L3" s="92"/>
    </row>
    <row r="4" spans="1:12" ht="12.75">
      <c r="A4" s="573" t="s">
        <v>84</v>
      </c>
      <c r="B4" s="523"/>
      <c r="C4" s="523"/>
      <c r="D4" s="523"/>
      <c r="E4" s="523"/>
      <c r="F4" s="523"/>
      <c r="G4" s="523"/>
      <c r="H4" s="523"/>
      <c r="I4" s="524"/>
      <c r="J4" s="455"/>
      <c r="K4" s="92"/>
      <c r="L4" s="92"/>
    </row>
    <row r="5" spans="1:12" ht="12.75">
      <c r="A5" s="93" t="s">
        <v>85</v>
      </c>
      <c r="B5" s="570" t="s">
        <v>86</v>
      </c>
      <c r="C5" s="523"/>
      <c r="D5" s="523"/>
      <c r="E5" s="523"/>
      <c r="F5" s="523"/>
      <c r="G5" s="524"/>
      <c r="H5" s="583">
        <v>44197</v>
      </c>
      <c r="I5" s="524"/>
      <c r="J5" s="490"/>
      <c r="K5" s="92"/>
      <c r="L5" s="92"/>
    </row>
    <row r="6" spans="1:12" ht="12.75">
      <c r="A6" s="93" t="s">
        <v>87</v>
      </c>
      <c r="B6" s="570" t="s">
        <v>88</v>
      </c>
      <c r="C6" s="523"/>
      <c r="D6" s="523"/>
      <c r="E6" s="523"/>
      <c r="F6" s="523"/>
      <c r="G6" s="524"/>
      <c r="H6" s="572" t="s">
        <v>89</v>
      </c>
      <c r="I6" s="524"/>
      <c r="J6" s="455"/>
      <c r="K6" s="92"/>
      <c r="L6" s="92"/>
    </row>
    <row r="7" spans="1:12" ht="12.75">
      <c r="A7" s="93" t="s">
        <v>90</v>
      </c>
      <c r="B7" s="570" t="s">
        <v>91</v>
      </c>
      <c r="C7" s="523"/>
      <c r="D7" s="523"/>
      <c r="E7" s="523"/>
      <c r="F7" s="523"/>
      <c r="G7" s="524"/>
      <c r="H7" s="572">
        <v>2021</v>
      </c>
      <c r="I7" s="524"/>
      <c r="J7" s="455"/>
      <c r="K7" s="92"/>
      <c r="L7" s="92"/>
    </row>
    <row r="8" spans="1:12" ht="12.75">
      <c r="A8" s="93" t="s">
        <v>92</v>
      </c>
      <c r="B8" s="570" t="s">
        <v>93</v>
      </c>
      <c r="C8" s="523"/>
      <c r="D8" s="523"/>
      <c r="E8" s="523"/>
      <c r="F8" s="523"/>
      <c r="G8" s="524"/>
      <c r="H8" s="572">
        <v>30</v>
      </c>
      <c r="I8" s="524"/>
      <c r="J8" s="455"/>
      <c r="K8" s="92"/>
      <c r="L8" s="92"/>
    </row>
    <row r="9" spans="1:12" ht="12.75">
      <c r="A9" s="92"/>
      <c r="B9" s="92"/>
      <c r="C9" s="92"/>
      <c r="D9" s="92"/>
      <c r="E9" s="92"/>
      <c r="F9" s="92"/>
      <c r="G9" s="92"/>
      <c r="H9" s="92"/>
      <c r="I9" s="92"/>
      <c r="J9" s="455"/>
      <c r="K9" s="92"/>
      <c r="L9" s="92"/>
    </row>
    <row r="10" spans="1:12" ht="12.75">
      <c r="A10" s="584" t="s">
        <v>94</v>
      </c>
      <c r="B10" s="519"/>
      <c r="C10" s="519"/>
      <c r="D10" s="519"/>
      <c r="E10" s="519"/>
      <c r="F10" s="519"/>
      <c r="G10" s="519"/>
      <c r="H10" s="519"/>
      <c r="I10" s="520"/>
      <c r="J10" s="455"/>
      <c r="K10" s="92"/>
      <c r="L10" s="92"/>
    </row>
    <row r="11" spans="1:12" ht="12.75">
      <c r="A11" s="572" t="s">
        <v>95</v>
      </c>
      <c r="B11" s="524"/>
      <c r="C11" s="572" t="s">
        <v>96</v>
      </c>
      <c r="D11" s="524"/>
      <c r="E11" s="572" t="s">
        <v>97</v>
      </c>
      <c r="F11" s="523"/>
      <c r="G11" s="523"/>
      <c r="H11" s="523"/>
      <c r="I11" s="524"/>
      <c r="J11" s="455"/>
      <c r="K11" s="92"/>
      <c r="L11" s="92"/>
    </row>
    <row r="12" spans="1:12" ht="12.75">
      <c r="A12" s="572" t="s">
        <v>98</v>
      </c>
      <c r="B12" s="524"/>
      <c r="C12" s="572" t="s">
        <v>99</v>
      </c>
      <c r="D12" s="524"/>
      <c r="E12" s="588"/>
      <c r="F12" s="523"/>
      <c r="G12" s="523"/>
      <c r="H12" s="523"/>
      <c r="I12" s="524"/>
      <c r="J12" s="455"/>
      <c r="K12" s="92"/>
      <c r="L12" s="92"/>
    </row>
    <row r="13" spans="1:12" ht="12.75">
      <c r="A13" s="92"/>
      <c r="B13" s="92"/>
      <c r="C13" s="92"/>
      <c r="D13" s="92"/>
      <c r="E13" s="92"/>
      <c r="F13" s="92"/>
      <c r="G13" s="92"/>
      <c r="H13" s="92"/>
      <c r="I13" s="92"/>
      <c r="J13" s="455"/>
      <c r="K13" s="92"/>
      <c r="L13" s="92"/>
    </row>
    <row r="14" spans="1:12" ht="12.75">
      <c r="A14" s="584" t="s">
        <v>100</v>
      </c>
      <c r="B14" s="519"/>
      <c r="C14" s="519"/>
      <c r="D14" s="519"/>
      <c r="E14" s="519"/>
      <c r="F14" s="519"/>
      <c r="G14" s="519"/>
      <c r="H14" s="519"/>
      <c r="I14" s="520"/>
      <c r="J14" s="455"/>
      <c r="K14" s="92"/>
      <c r="L14" s="92"/>
    </row>
    <row r="15" spans="1:12" ht="12.75">
      <c r="A15" s="93">
        <v>1</v>
      </c>
      <c r="B15" s="570" t="s">
        <v>101</v>
      </c>
      <c r="C15" s="523"/>
      <c r="D15" s="523"/>
      <c r="E15" s="523"/>
      <c r="F15" s="523"/>
      <c r="G15" s="524"/>
      <c r="H15" s="572" t="s">
        <v>98</v>
      </c>
      <c r="I15" s="524"/>
      <c r="J15" s="455"/>
      <c r="K15" s="92"/>
      <c r="L15" s="92"/>
    </row>
    <row r="16" spans="1:12" ht="12.75">
      <c r="A16" s="93">
        <v>2</v>
      </c>
      <c r="B16" s="570" t="s">
        <v>102</v>
      </c>
      <c r="C16" s="523"/>
      <c r="D16" s="523"/>
      <c r="E16" s="523"/>
      <c r="F16" s="523"/>
      <c r="G16" s="524"/>
      <c r="H16" s="572" t="s">
        <v>103</v>
      </c>
      <c r="I16" s="524"/>
      <c r="J16" s="455"/>
      <c r="K16" s="92"/>
      <c r="L16" s="92"/>
    </row>
    <row r="17" spans="1:12" ht="12.75">
      <c r="A17" s="93">
        <v>3</v>
      </c>
      <c r="B17" s="570" t="s">
        <v>104</v>
      </c>
      <c r="C17" s="523"/>
      <c r="D17" s="523"/>
      <c r="E17" s="523"/>
      <c r="F17" s="523"/>
      <c r="G17" s="524"/>
      <c r="H17" s="585"/>
      <c r="I17" s="524"/>
      <c r="J17" s="491"/>
      <c r="K17" s="92"/>
      <c r="L17" s="92"/>
    </row>
    <row r="18" spans="1:12" ht="12.75">
      <c r="A18" s="93">
        <v>4</v>
      </c>
      <c r="B18" s="570" t="s">
        <v>105</v>
      </c>
      <c r="C18" s="523"/>
      <c r="D18" s="523"/>
      <c r="E18" s="523"/>
      <c r="F18" s="523"/>
      <c r="G18" s="524"/>
      <c r="H18" s="568" t="s">
        <v>76</v>
      </c>
      <c r="I18" s="524"/>
      <c r="J18" s="455"/>
      <c r="K18" s="92"/>
      <c r="L18" s="92"/>
    </row>
    <row r="19" spans="1:12" ht="12.75">
      <c r="A19" s="93">
        <v>5</v>
      </c>
      <c r="B19" s="570" t="s">
        <v>106</v>
      </c>
      <c r="C19" s="523"/>
      <c r="D19" s="523"/>
      <c r="E19" s="523"/>
      <c r="F19" s="523"/>
      <c r="G19" s="524"/>
      <c r="H19" s="583">
        <v>44197</v>
      </c>
      <c r="I19" s="524"/>
      <c r="J19" s="490"/>
      <c r="K19" s="92"/>
      <c r="L19" s="92"/>
    </row>
    <row r="20" spans="1:12" ht="12.75">
      <c r="A20" s="569"/>
      <c r="B20" s="519"/>
      <c r="C20" s="519"/>
      <c r="D20" s="519"/>
      <c r="E20" s="519"/>
      <c r="F20" s="519"/>
      <c r="G20" s="519"/>
      <c r="H20" s="519"/>
      <c r="I20" s="520"/>
      <c r="J20" s="489"/>
      <c r="K20" s="92"/>
      <c r="L20" s="92"/>
    </row>
    <row r="21" spans="1:12" ht="12.75">
      <c r="A21" s="573" t="s">
        <v>107</v>
      </c>
      <c r="B21" s="523"/>
      <c r="C21" s="523"/>
      <c r="D21" s="523"/>
      <c r="E21" s="523"/>
      <c r="F21" s="523"/>
      <c r="G21" s="523"/>
      <c r="H21" s="523"/>
      <c r="I21" s="524"/>
      <c r="J21" s="492" t="s">
        <v>1220</v>
      </c>
      <c r="K21" s="92"/>
      <c r="L21" s="92"/>
    </row>
    <row r="22" spans="1:12" ht="12.75">
      <c r="A22" s="94">
        <v>1</v>
      </c>
      <c r="B22" s="568" t="s">
        <v>108</v>
      </c>
      <c r="C22" s="523"/>
      <c r="D22" s="523"/>
      <c r="E22" s="523"/>
      <c r="F22" s="523"/>
      <c r="G22" s="524"/>
      <c r="H22" s="94" t="s">
        <v>109</v>
      </c>
      <c r="I22" s="94" t="s">
        <v>110</v>
      </c>
      <c r="J22" s="94"/>
      <c r="K22" s="92"/>
      <c r="L22" s="92"/>
    </row>
    <row r="23" spans="1:12" ht="12.75">
      <c r="A23" s="94" t="s">
        <v>85</v>
      </c>
      <c r="B23" s="570" t="s">
        <v>111</v>
      </c>
      <c r="C23" s="523"/>
      <c r="D23" s="523"/>
      <c r="E23" s="523"/>
      <c r="F23" s="523"/>
      <c r="G23" s="524"/>
      <c r="H23" s="95"/>
      <c r="I23" s="96">
        <f>H17</f>
        <v>0</v>
      </c>
      <c r="J23" s="511"/>
      <c r="K23" s="92"/>
      <c r="L23" s="92"/>
    </row>
    <row r="24" spans="1:12" ht="12.75">
      <c r="A24" s="94" t="s">
        <v>87</v>
      </c>
      <c r="B24" s="570" t="s">
        <v>112</v>
      </c>
      <c r="C24" s="523"/>
      <c r="D24" s="523"/>
      <c r="E24" s="523"/>
      <c r="F24" s="523"/>
      <c r="G24" s="524"/>
      <c r="H24" s="97"/>
      <c r="I24" s="509">
        <v>0</v>
      </c>
      <c r="J24" s="513"/>
      <c r="K24" s="92"/>
      <c r="L24" s="92"/>
    </row>
    <row r="25" spans="1:12" ht="12.75">
      <c r="A25" s="94" t="s">
        <v>90</v>
      </c>
      <c r="B25" s="570" t="s">
        <v>113</v>
      </c>
      <c r="C25" s="523"/>
      <c r="D25" s="523"/>
      <c r="E25" s="523"/>
      <c r="F25" s="523"/>
      <c r="G25" s="524"/>
      <c r="H25" s="97"/>
      <c r="I25" s="509">
        <f>H25*I23</f>
        <v>0</v>
      </c>
      <c r="J25" s="513"/>
      <c r="K25" s="92"/>
      <c r="L25" s="92"/>
    </row>
    <row r="26" spans="1:12" ht="12.75">
      <c r="A26" s="94" t="s">
        <v>92</v>
      </c>
      <c r="B26" s="570" t="s">
        <v>114</v>
      </c>
      <c r="C26" s="523"/>
      <c r="D26" s="523"/>
      <c r="E26" s="523"/>
      <c r="F26" s="523"/>
      <c r="G26" s="524"/>
      <c r="H26" s="97"/>
      <c r="I26" s="509">
        <v>0</v>
      </c>
      <c r="J26" s="513"/>
      <c r="K26" s="92"/>
      <c r="L26" s="92"/>
    </row>
    <row r="27" spans="1:12" ht="12.75">
      <c r="A27" s="94" t="s">
        <v>115</v>
      </c>
      <c r="B27" s="570" t="s">
        <v>116</v>
      </c>
      <c r="C27" s="523"/>
      <c r="D27" s="523"/>
      <c r="E27" s="523"/>
      <c r="F27" s="523"/>
      <c r="G27" s="524"/>
      <c r="H27" s="97"/>
      <c r="I27" s="509">
        <v>0</v>
      </c>
      <c r="J27" s="513"/>
      <c r="K27" s="92"/>
      <c r="L27" s="92"/>
    </row>
    <row r="28" spans="1:12" ht="12.75">
      <c r="A28" s="94" t="s">
        <v>117</v>
      </c>
      <c r="B28" s="570" t="s">
        <v>118</v>
      </c>
      <c r="C28" s="523"/>
      <c r="D28" s="523"/>
      <c r="E28" s="523"/>
      <c r="F28" s="523"/>
      <c r="G28" s="524"/>
      <c r="H28" s="97"/>
      <c r="I28" s="509">
        <v>0</v>
      </c>
      <c r="J28" s="513"/>
      <c r="K28" s="92"/>
      <c r="L28" s="92"/>
    </row>
    <row r="29" spans="1:12" ht="12.75">
      <c r="A29" s="94" t="s">
        <v>119</v>
      </c>
      <c r="B29" s="570" t="s">
        <v>120</v>
      </c>
      <c r="C29" s="523"/>
      <c r="D29" s="523"/>
      <c r="E29" s="523"/>
      <c r="F29" s="523"/>
      <c r="G29" s="524"/>
      <c r="H29" s="97"/>
      <c r="I29" s="509">
        <v>0</v>
      </c>
      <c r="J29" s="513"/>
      <c r="K29" s="92"/>
      <c r="L29" s="92"/>
    </row>
    <row r="30" spans="1:12" ht="12.75">
      <c r="A30" s="568" t="s">
        <v>121</v>
      </c>
      <c r="B30" s="523"/>
      <c r="C30" s="523"/>
      <c r="D30" s="523"/>
      <c r="E30" s="523"/>
      <c r="F30" s="523"/>
      <c r="G30" s="523"/>
      <c r="H30" s="524"/>
      <c r="I30" s="510">
        <f>TRUNC(SUM(I23:I29),2)</f>
        <v>0</v>
      </c>
      <c r="J30" s="514"/>
      <c r="K30" s="92"/>
      <c r="L30" s="92"/>
    </row>
    <row r="31" spans="1:12" ht="12.75">
      <c r="A31" s="95"/>
      <c r="B31" s="95"/>
      <c r="C31" s="95"/>
      <c r="D31" s="95"/>
      <c r="E31" s="95"/>
      <c r="F31" s="95"/>
      <c r="G31" s="95"/>
      <c r="H31" s="95"/>
      <c r="I31" s="101"/>
      <c r="J31" s="512"/>
      <c r="K31" s="92"/>
      <c r="L31" s="92"/>
    </row>
    <row r="32" spans="1:12" ht="12.75">
      <c r="A32" s="573" t="s">
        <v>122</v>
      </c>
      <c r="B32" s="523"/>
      <c r="C32" s="523"/>
      <c r="D32" s="523"/>
      <c r="E32" s="523"/>
      <c r="F32" s="523"/>
      <c r="G32" s="523"/>
      <c r="H32" s="523"/>
      <c r="I32" s="524"/>
      <c r="J32" s="496" t="s">
        <v>1220</v>
      </c>
      <c r="K32" s="92"/>
      <c r="L32" s="92"/>
    </row>
    <row r="33" spans="1:12" ht="12.75">
      <c r="A33" s="568" t="s">
        <v>123</v>
      </c>
      <c r="B33" s="523"/>
      <c r="C33" s="523"/>
      <c r="D33" s="523"/>
      <c r="E33" s="523"/>
      <c r="F33" s="523"/>
      <c r="G33" s="524"/>
      <c r="H33" s="94" t="s">
        <v>109</v>
      </c>
      <c r="I33" s="94" t="s">
        <v>110</v>
      </c>
      <c r="J33" s="94"/>
      <c r="K33" s="92"/>
      <c r="L33" s="92"/>
    </row>
    <row r="34" spans="1:12" ht="12.75">
      <c r="A34" s="94" t="s">
        <v>85</v>
      </c>
      <c r="B34" s="570" t="s">
        <v>124</v>
      </c>
      <c r="C34" s="523"/>
      <c r="D34" s="523"/>
      <c r="E34" s="523"/>
      <c r="F34" s="523"/>
      <c r="G34" s="524"/>
      <c r="H34" s="425"/>
      <c r="I34" s="98">
        <f>$I$30*H34</f>
        <v>0</v>
      </c>
      <c r="J34" s="497"/>
      <c r="K34" s="92"/>
      <c r="L34" s="92"/>
    </row>
    <row r="35" spans="1:12" ht="12.75">
      <c r="A35" s="94" t="s">
        <v>87</v>
      </c>
      <c r="B35" s="570" t="s">
        <v>125</v>
      </c>
      <c r="C35" s="523"/>
      <c r="D35" s="523"/>
      <c r="E35" s="523"/>
      <c r="F35" s="523"/>
      <c r="G35" s="524"/>
      <c r="H35" s="423"/>
      <c r="I35" s="98">
        <f>H35*I30</f>
        <v>0</v>
      </c>
      <c r="J35" s="497"/>
      <c r="K35" s="92"/>
      <c r="L35" s="92"/>
    </row>
    <row r="36" spans="1:12" ht="12.75">
      <c r="A36" s="568" t="s">
        <v>126</v>
      </c>
      <c r="B36" s="523"/>
      <c r="C36" s="523"/>
      <c r="D36" s="523"/>
      <c r="E36" s="523"/>
      <c r="F36" s="523"/>
      <c r="G36" s="524"/>
      <c r="H36" s="424">
        <f>TRUNC(SUM(H34:H35),4)</f>
        <v>0</v>
      </c>
      <c r="I36" s="103">
        <f>TRUNC(SUM(I34:I35),2)</f>
        <v>0</v>
      </c>
      <c r="J36" s="498" t="s">
        <v>1221</v>
      </c>
      <c r="K36" s="92"/>
      <c r="L36" s="92"/>
    </row>
    <row r="37" spans="1:12" ht="12.75">
      <c r="A37" s="569"/>
      <c r="B37" s="519"/>
      <c r="C37" s="519"/>
      <c r="D37" s="519"/>
      <c r="E37" s="519"/>
      <c r="F37" s="519"/>
      <c r="G37" s="519"/>
      <c r="H37" s="519"/>
      <c r="I37" s="520"/>
      <c r="J37" s="499"/>
      <c r="K37" s="104" t="s">
        <v>127</v>
      </c>
      <c r="L37" s="105">
        <f>I30+I36</f>
        <v>0</v>
      </c>
    </row>
    <row r="38" spans="1:12" ht="12.75">
      <c r="A38" s="568" t="s">
        <v>128</v>
      </c>
      <c r="B38" s="523"/>
      <c r="C38" s="523"/>
      <c r="D38" s="523"/>
      <c r="E38" s="523"/>
      <c r="F38" s="523"/>
      <c r="G38" s="524"/>
      <c r="H38" s="94" t="s">
        <v>109</v>
      </c>
      <c r="I38" s="94" t="s">
        <v>110</v>
      </c>
      <c r="J38" s="496" t="s">
        <v>1220</v>
      </c>
      <c r="K38" s="92"/>
      <c r="L38" s="92"/>
    </row>
    <row r="39" spans="1:12" ht="12.75">
      <c r="A39" s="94" t="s">
        <v>85</v>
      </c>
      <c r="B39" s="570" t="s">
        <v>129</v>
      </c>
      <c r="C39" s="523"/>
      <c r="D39" s="523"/>
      <c r="E39" s="523"/>
      <c r="F39" s="523"/>
      <c r="G39" s="524"/>
      <c r="H39" s="97">
        <v>0.2</v>
      </c>
      <c r="I39" s="98">
        <f t="shared" ref="I39:I46" si="0">H39*$L$37</f>
        <v>0</v>
      </c>
      <c r="J39" s="497"/>
      <c r="K39" s="92"/>
      <c r="L39" s="92"/>
    </row>
    <row r="40" spans="1:12" ht="12.75">
      <c r="A40" s="94" t="s">
        <v>87</v>
      </c>
      <c r="B40" s="570" t="s">
        <v>130</v>
      </c>
      <c r="C40" s="523"/>
      <c r="D40" s="523"/>
      <c r="E40" s="523"/>
      <c r="F40" s="523"/>
      <c r="G40" s="524"/>
      <c r="H40" s="97">
        <v>2.5000000000000001E-2</v>
      </c>
      <c r="I40" s="98">
        <f t="shared" si="0"/>
        <v>0</v>
      </c>
      <c r="J40" s="497"/>
      <c r="K40" s="92"/>
      <c r="L40" s="92"/>
    </row>
    <row r="41" spans="1:12" ht="12.75">
      <c r="A41" s="94" t="s">
        <v>90</v>
      </c>
      <c r="B41" s="570" t="s">
        <v>131</v>
      </c>
      <c r="C41" s="523"/>
      <c r="D41" s="523"/>
      <c r="E41" s="523"/>
      <c r="F41" s="523"/>
      <c r="G41" s="524"/>
      <c r="H41" s="106"/>
      <c r="I41" s="98">
        <f t="shared" si="0"/>
        <v>0</v>
      </c>
      <c r="J41" s="497"/>
      <c r="K41" s="92"/>
      <c r="L41" s="92"/>
    </row>
    <row r="42" spans="1:12" ht="12.75">
      <c r="A42" s="94" t="s">
        <v>92</v>
      </c>
      <c r="B42" s="570" t="s">
        <v>132</v>
      </c>
      <c r="C42" s="523"/>
      <c r="D42" s="523"/>
      <c r="E42" s="523"/>
      <c r="F42" s="523"/>
      <c r="G42" s="524"/>
      <c r="H42" s="97">
        <v>1.4999999999999999E-2</v>
      </c>
      <c r="I42" s="98">
        <f t="shared" si="0"/>
        <v>0</v>
      </c>
      <c r="J42" s="497"/>
      <c r="K42" s="92"/>
      <c r="L42" s="92"/>
    </row>
    <row r="43" spans="1:12" ht="12.75">
      <c r="A43" s="94" t="s">
        <v>115</v>
      </c>
      <c r="B43" s="570" t="s">
        <v>133</v>
      </c>
      <c r="C43" s="523"/>
      <c r="D43" s="523"/>
      <c r="E43" s="523"/>
      <c r="F43" s="523"/>
      <c r="G43" s="524"/>
      <c r="H43" s="97">
        <v>0.01</v>
      </c>
      <c r="I43" s="98">
        <f t="shared" si="0"/>
        <v>0</v>
      </c>
      <c r="J43" s="497"/>
      <c r="K43" s="92"/>
      <c r="L43" s="92"/>
    </row>
    <row r="44" spans="1:12" ht="12.75">
      <c r="A44" s="94" t="s">
        <v>117</v>
      </c>
      <c r="B44" s="570" t="s">
        <v>134</v>
      </c>
      <c r="C44" s="523"/>
      <c r="D44" s="523"/>
      <c r="E44" s="523"/>
      <c r="F44" s="523"/>
      <c r="G44" s="524"/>
      <c r="H44" s="97">
        <v>6.0000000000000001E-3</v>
      </c>
      <c r="I44" s="98">
        <f t="shared" si="0"/>
        <v>0</v>
      </c>
      <c r="J44" s="497"/>
      <c r="K44" s="92"/>
      <c r="L44" s="92"/>
    </row>
    <row r="45" spans="1:12" ht="12.75">
      <c r="A45" s="94" t="s">
        <v>119</v>
      </c>
      <c r="B45" s="570" t="s">
        <v>135</v>
      </c>
      <c r="C45" s="523"/>
      <c r="D45" s="523"/>
      <c r="E45" s="523"/>
      <c r="F45" s="523"/>
      <c r="G45" s="524"/>
      <c r="H45" s="97">
        <v>2E-3</v>
      </c>
      <c r="I45" s="98">
        <f t="shared" si="0"/>
        <v>0</v>
      </c>
      <c r="J45" s="497"/>
      <c r="K45" s="92"/>
      <c r="L45" s="92"/>
    </row>
    <row r="46" spans="1:12" ht="12.75">
      <c r="A46" s="94" t="s">
        <v>136</v>
      </c>
      <c r="B46" s="570" t="s">
        <v>137</v>
      </c>
      <c r="C46" s="523"/>
      <c r="D46" s="523"/>
      <c r="E46" s="523"/>
      <c r="F46" s="523"/>
      <c r="G46" s="524"/>
      <c r="H46" s="97">
        <v>0.08</v>
      </c>
      <c r="I46" s="98">
        <f t="shared" si="0"/>
        <v>0</v>
      </c>
      <c r="J46" s="497"/>
      <c r="K46" s="92"/>
      <c r="L46" s="92"/>
    </row>
    <row r="47" spans="1:12" ht="12.75">
      <c r="A47" s="568" t="s">
        <v>138</v>
      </c>
      <c r="B47" s="523"/>
      <c r="C47" s="523"/>
      <c r="D47" s="523"/>
      <c r="E47" s="523"/>
      <c r="F47" s="523"/>
      <c r="G47" s="524"/>
      <c r="H47" s="102">
        <f>SUM(H39:H46)</f>
        <v>0.33800000000000002</v>
      </c>
      <c r="I47" s="103">
        <f>TRUNC(SUM(I39:I46),2)</f>
        <v>0</v>
      </c>
      <c r="J47" s="498" t="s">
        <v>1222</v>
      </c>
      <c r="K47" s="92"/>
      <c r="L47" s="92"/>
    </row>
    <row r="48" spans="1:12" ht="12.75">
      <c r="A48" s="569"/>
      <c r="B48" s="519"/>
      <c r="C48" s="519"/>
      <c r="D48" s="519"/>
      <c r="E48" s="519"/>
      <c r="F48" s="519"/>
      <c r="G48" s="519"/>
      <c r="H48" s="519"/>
      <c r="I48" s="520"/>
      <c r="J48" s="499"/>
      <c r="K48" s="92"/>
      <c r="L48" s="92"/>
    </row>
    <row r="49" spans="1:12" ht="12.75">
      <c r="A49" s="568" t="s">
        <v>139</v>
      </c>
      <c r="B49" s="523"/>
      <c r="C49" s="523"/>
      <c r="D49" s="523"/>
      <c r="E49" s="523"/>
      <c r="F49" s="523"/>
      <c r="G49" s="524"/>
      <c r="H49" s="102"/>
      <c r="I49" s="94" t="s">
        <v>110</v>
      </c>
      <c r="J49" s="496" t="s">
        <v>1220</v>
      </c>
      <c r="K49" s="92"/>
      <c r="L49" s="92"/>
    </row>
    <row r="50" spans="1:12" ht="12.75">
      <c r="A50" s="94" t="s">
        <v>85</v>
      </c>
      <c r="B50" s="582" t="s">
        <v>140</v>
      </c>
      <c r="C50" s="523"/>
      <c r="D50" s="523"/>
      <c r="E50" s="523"/>
      <c r="F50" s="523"/>
      <c r="G50" s="524"/>
      <c r="H50" s="93" t="s">
        <v>141</v>
      </c>
      <c r="I50" s="98"/>
      <c r="J50" s="497"/>
      <c r="K50" s="92"/>
      <c r="L50" s="92"/>
    </row>
    <row r="51" spans="1:12" ht="12.75">
      <c r="A51" s="94" t="s">
        <v>87</v>
      </c>
      <c r="B51" s="582" t="s">
        <v>142</v>
      </c>
      <c r="C51" s="523"/>
      <c r="D51" s="523"/>
      <c r="E51" s="523"/>
      <c r="F51" s="523"/>
      <c r="G51" s="524"/>
      <c r="H51" s="93" t="s">
        <v>141</v>
      </c>
      <c r="I51" s="98"/>
      <c r="J51" s="497"/>
      <c r="K51" s="92"/>
      <c r="L51" s="92"/>
    </row>
    <row r="52" spans="1:12" ht="12.75">
      <c r="A52" s="94" t="s">
        <v>90</v>
      </c>
      <c r="B52" s="582" t="s">
        <v>143</v>
      </c>
      <c r="C52" s="523"/>
      <c r="D52" s="523"/>
      <c r="E52" s="523"/>
      <c r="F52" s="523"/>
      <c r="G52" s="524"/>
      <c r="H52" s="93" t="s">
        <v>141</v>
      </c>
      <c r="I52" s="98"/>
      <c r="J52" s="497"/>
      <c r="K52" s="92"/>
      <c r="L52" s="92"/>
    </row>
    <row r="53" spans="1:12" ht="12.75">
      <c r="A53" s="94" t="s">
        <v>115</v>
      </c>
      <c r="B53" s="570" t="s">
        <v>144</v>
      </c>
      <c r="C53" s="523"/>
      <c r="D53" s="523"/>
      <c r="E53" s="523"/>
      <c r="F53" s="523"/>
      <c r="G53" s="524"/>
      <c r="H53" s="93" t="s">
        <v>141</v>
      </c>
      <c r="I53" s="107"/>
      <c r="J53" s="500"/>
      <c r="K53" s="92"/>
      <c r="L53" s="92"/>
    </row>
    <row r="54" spans="1:12" ht="12.75">
      <c r="A54" s="94" t="s">
        <v>119</v>
      </c>
      <c r="B54" s="582" t="s">
        <v>145</v>
      </c>
      <c r="C54" s="523"/>
      <c r="D54" s="523"/>
      <c r="E54" s="523"/>
      <c r="F54" s="523"/>
      <c r="G54" s="524"/>
      <c r="H54" s="93" t="s">
        <v>141</v>
      </c>
      <c r="I54" s="98"/>
      <c r="J54" s="500"/>
      <c r="K54" s="92"/>
      <c r="L54" s="92"/>
    </row>
    <row r="55" spans="1:12" ht="12.75">
      <c r="A55" s="568" t="s">
        <v>146</v>
      </c>
      <c r="B55" s="523"/>
      <c r="C55" s="523"/>
      <c r="D55" s="523"/>
      <c r="E55" s="523"/>
      <c r="F55" s="523"/>
      <c r="G55" s="523"/>
      <c r="H55" s="524"/>
      <c r="I55" s="103">
        <f>SUM(I50:I54)</f>
        <v>0</v>
      </c>
      <c r="J55" s="501" t="s">
        <v>1223</v>
      </c>
      <c r="K55" s="92"/>
      <c r="L55" s="92"/>
    </row>
    <row r="56" spans="1:12" ht="12.75">
      <c r="A56" s="569"/>
      <c r="B56" s="519"/>
      <c r="C56" s="519"/>
      <c r="D56" s="519"/>
      <c r="E56" s="519"/>
      <c r="F56" s="519"/>
      <c r="G56" s="519"/>
      <c r="H56" s="519"/>
      <c r="I56" s="520"/>
      <c r="J56" s="499"/>
      <c r="K56" s="92"/>
      <c r="L56" s="92"/>
    </row>
    <row r="57" spans="1:12" ht="12.75">
      <c r="A57" s="571" t="s">
        <v>147</v>
      </c>
      <c r="B57" s="523"/>
      <c r="C57" s="523"/>
      <c r="D57" s="523"/>
      <c r="E57" s="523"/>
      <c r="F57" s="523"/>
      <c r="G57" s="523"/>
      <c r="H57" s="523"/>
      <c r="I57" s="524"/>
      <c r="J57" s="496" t="s">
        <v>1220</v>
      </c>
      <c r="K57" s="92"/>
      <c r="L57" s="92"/>
    </row>
    <row r="58" spans="1:12" ht="12.75">
      <c r="A58" s="568" t="s">
        <v>148</v>
      </c>
      <c r="B58" s="523"/>
      <c r="C58" s="523"/>
      <c r="D58" s="523"/>
      <c r="E58" s="523"/>
      <c r="F58" s="523"/>
      <c r="G58" s="523"/>
      <c r="H58" s="524"/>
      <c r="I58" s="94" t="s">
        <v>110</v>
      </c>
      <c r="J58" s="94"/>
      <c r="K58" s="92"/>
      <c r="L58" s="92"/>
    </row>
    <row r="59" spans="1:12" ht="12.75">
      <c r="A59" s="94" t="s">
        <v>149</v>
      </c>
      <c r="B59" s="572" t="s">
        <v>150</v>
      </c>
      <c r="C59" s="523"/>
      <c r="D59" s="523"/>
      <c r="E59" s="523"/>
      <c r="F59" s="523"/>
      <c r="G59" s="523"/>
      <c r="H59" s="524"/>
      <c r="I59" s="96">
        <f>I36</f>
        <v>0</v>
      </c>
      <c r="J59" s="493"/>
      <c r="K59" s="92"/>
      <c r="L59" s="92"/>
    </row>
    <row r="60" spans="1:12" ht="12.75">
      <c r="A60" s="94" t="s">
        <v>151</v>
      </c>
      <c r="B60" s="572" t="s">
        <v>152</v>
      </c>
      <c r="C60" s="523"/>
      <c r="D60" s="523"/>
      <c r="E60" s="523"/>
      <c r="F60" s="523"/>
      <c r="G60" s="523"/>
      <c r="H60" s="524"/>
      <c r="I60" s="96">
        <f>I47</f>
        <v>0</v>
      </c>
      <c r="J60" s="493"/>
      <c r="K60" s="92"/>
      <c r="L60" s="92"/>
    </row>
    <row r="61" spans="1:12" ht="12.75">
      <c r="A61" s="94" t="s">
        <v>153</v>
      </c>
      <c r="B61" s="572" t="s">
        <v>154</v>
      </c>
      <c r="C61" s="523"/>
      <c r="D61" s="523"/>
      <c r="E61" s="523"/>
      <c r="F61" s="523"/>
      <c r="G61" s="523"/>
      <c r="H61" s="524"/>
      <c r="I61" s="96">
        <f>I55</f>
        <v>0</v>
      </c>
      <c r="J61" s="493"/>
      <c r="K61" s="92"/>
      <c r="L61" s="92"/>
    </row>
    <row r="62" spans="1:12" ht="12.75">
      <c r="A62" s="568" t="s">
        <v>155</v>
      </c>
      <c r="B62" s="523"/>
      <c r="C62" s="523"/>
      <c r="D62" s="523"/>
      <c r="E62" s="523"/>
      <c r="F62" s="523"/>
      <c r="G62" s="523"/>
      <c r="H62" s="524"/>
      <c r="I62" s="100">
        <f>TRUNC(SUM(I59:I61),2)</f>
        <v>0</v>
      </c>
      <c r="J62" s="502" t="s">
        <v>1224</v>
      </c>
      <c r="K62" s="92"/>
      <c r="L62" s="92"/>
    </row>
    <row r="63" spans="1:12" ht="12.75">
      <c r="A63" s="569"/>
      <c r="B63" s="519"/>
      <c r="C63" s="519"/>
      <c r="D63" s="519"/>
      <c r="E63" s="519"/>
      <c r="F63" s="519"/>
      <c r="G63" s="519"/>
      <c r="H63" s="519"/>
      <c r="I63" s="520"/>
      <c r="J63" s="499"/>
      <c r="K63" s="92"/>
      <c r="L63" s="92"/>
    </row>
    <row r="64" spans="1:12" ht="12.75">
      <c r="A64" s="573" t="s">
        <v>156</v>
      </c>
      <c r="B64" s="523"/>
      <c r="C64" s="523"/>
      <c r="D64" s="523"/>
      <c r="E64" s="523"/>
      <c r="F64" s="523"/>
      <c r="G64" s="523"/>
      <c r="H64" s="523"/>
      <c r="I64" s="524"/>
      <c r="J64" s="496" t="s">
        <v>1220</v>
      </c>
      <c r="K64" s="92"/>
      <c r="L64" s="92"/>
    </row>
    <row r="65" spans="1:12" ht="12.75">
      <c r="A65" s="94">
        <v>3</v>
      </c>
      <c r="B65" s="568" t="s">
        <v>157</v>
      </c>
      <c r="C65" s="523"/>
      <c r="D65" s="523"/>
      <c r="E65" s="523"/>
      <c r="F65" s="523"/>
      <c r="G65" s="524"/>
      <c r="H65" s="94" t="s">
        <v>109</v>
      </c>
      <c r="I65" s="94" t="s">
        <v>110</v>
      </c>
      <c r="J65" s="94"/>
      <c r="K65" s="92"/>
      <c r="L65" s="92"/>
    </row>
    <row r="66" spans="1:12" ht="12.75">
      <c r="A66" s="94" t="s">
        <v>85</v>
      </c>
      <c r="B66" s="570" t="s">
        <v>158</v>
      </c>
      <c r="C66" s="523"/>
      <c r="D66" s="523"/>
      <c r="E66" s="523"/>
      <c r="F66" s="523"/>
      <c r="G66" s="524"/>
      <c r="H66" s="97"/>
      <c r="I66" s="98">
        <f>$I$30*H66</f>
        <v>0</v>
      </c>
      <c r="J66" s="497"/>
      <c r="K66" s="92"/>
      <c r="L66" s="92"/>
    </row>
    <row r="67" spans="1:12" ht="12.75">
      <c r="A67" s="94" t="s">
        <v>87</v>
      </c>
      <c r="B67" s="570" t="s">
        <v>159</v>
      </c>
      <c r="C67" s="523"/>
      <c r="D67" s="523"/>
      <c r="E67" s="523"/>
      <c r="F67" s="523"/>
      <c r="G67" s="524"/>
      <c r="H67" s="97"/>
      <c r="I67" s="98">
        <f>H67*I30</f>
        <v>0</v>
      </c>
      <c r="J67" s="497"/>
      <c r="K67" s="92"/>
      <c r="L67" s="92"/>
    </row>
    <row r="68" spans="1:12" ht="12.75">
      <c r="A68" s="94" t="s">
        <v>90</v>
      </c>
      <c r="B68" s="570" t="s">
        <v>160</v>
      </c>
      <c r="C68" s="523"/>
      <c r="D68" s="523"/>
      <c r="E68" s="523"/>
      <c r="F68" s="523"/>
      <c r="G68" s="524"/>
      <c r="H68" s="108"/>
      <c r="I68" s="98">
        <f t="shared" ref="I68:I71" si="1">$I$30*H68</f>
        <v>0</v>
      </c>
      <c r="J68" s="503"/>
      <c r="K68" s="109"/>
      <c r="L68" s="92"/>
    </row>
    <row r="69" spans="1:12" ht="12.75">
      <c r="A69" s="94" t="s">
        <v>92</v>
      </c>
      <c r="B69" s="570" t="s">
        <v>161</v>
      </c>
      <c r="C69" s="523"/>
      <c r="D69" s="523"/>
      <c r="E69" s="523"/>
      <c r="F69" s="523"/>
      <c r="G69" s="524"/>
      <c r="H69" s="97"/>
      <c r="I69" s="98">
        <f t="shared" si="1"/>
        <v>0</v>
      </c>
      <c r="J69" s="497"/>
      <c r="K69" s="92"/>
      <c r="L69" s="92"/>
    </row>
    <row r="70" spans="1:12" ht="12.75">
      <c r="A70" s="94" t="s">
        <v>115</v>
      </c>
      <c r="B70" s="570" t="s">
        <v>162</v>
      </c>
      <c r="C70" s="523"/>
      <c r="D70" s="523"/>
      <c r="E70" s="523"/>
      <c r="F70" s="523"/>
      <c r="G70" s="524"/>
      <c r="H70" s="110"/>
      <c r="I70" s="98">
        <f t="shared" si="1"/>
        <v>0</v>
      </c>
      <c r="J70" s="497"/>
      <c r="K70" s="92"/>
      <c r="L70" s="92"/>
    </row>
    <row r="71" spans="1:12" ht="12.75">
      <c r="A71" s="94" t="s">
        <v>117</v>
      </c>
      <c r="B71" s="570" t="s">
        <v>163</v>
      </c>
      <c r="C71" s="523"/>
      <c r="D71" s="523"/>
      <c r="E71" s="523"/>
      <c r="F71" s="523"/>
      <c r="G71" s="524"/>
      <c r="H71" s="97"/>
      <c r="I71" s="98">
        <f t="shared" si="1"/>
        <v>0</v>
      </c>
      <c r="J71" s="497"/>
      <c r="K71" s="92"/>
      <c r="L71" s="92"/>
    </row>
    <row r="72" spans="1:12" ht="12.75">
      <c r="A72" s="568" t="s">
        <v>164</v>
      </c>
      <c r="B72" s="523"/>
      <c r="C72" s="523"/>
      <c r="D72" s="523"/>
      <c r="E72" s="523"/>
      <c r="F72" s="523"/>
      <c r="G72" s="524"/>
      <c r="H72" s="111">
        <f>TRUNC(SUM(H66:H71),4)</f>
        <v>0</v>
      </c>
      <c r="I72" s="103">
        <f>TRUNC(SUM(I66:I71),2)</f>
        <v>0</v>
      </c>
      <c r="J72" s="501" t="s">
        <v>1225</v>
      </c>
      <c r="K72" s="92"/>
      <c r="L72" s="92"/>
    </row>
    <row r="73" spans="1:12" ht="12.75">
      <c r="A73" s="569"/>
      <c r="B73" s="519"/>
      <c r="C73" s="519"/>
      <c r="D73" s="519"/>
      <c r="E73" s="519"/>
      <c r="F73" s="519"/>
      <c r="G73" s="519"/>
      <c r="H73" s="519"/>
      <c r="I73" s="520"/>
      <c r="J73" s="504"/>
      <c r="K73" s="92"/>
      <c r="L73" s="92"/>
    </row>
    <row r="74" spans="1:12" ht="12.75">
      <c r="A74" s="573" t="s">
        <v>165</v>
      </c>
      <c r="B74" s="523"/>
      <c r="C74" s="523"/>
      <c r="D74" s="523"/>
      <c r="E74" s="523"/>
      <c r="F74" s="523"/>
      <c r="G74" s="523"/>
      <c r="H74" s="523"/>
      <c r="I74" s="524"/>
      <c r="J74" s="496" t="s">
        <v>1220</v>
      </c>
      <c r="K74" s="92"/>
      <c r="L74" s="92"/>
    </row>
    <row r="75" spans="1:12" ht="12.75">
      <c r="A75" s="568" t="s">
        <v>166</v>
      </c>
      <c r="B75" s="523"/>
      <c r="C75" s="523"/>
      <c r="D75" s="523"/>
      <c r="E75" s="523"/>
      <c r="F75" s="523"/>
      <c r="G75" s="524"/>
      <c r="H75" s="94" t="s">
        <v>109</v>
      </c>
      <c r="I75" s="94" t="s">
        <v>110</v>
      </c>
      <c r="J75" s="94"/>
      <c r="K75" s="92"/>
      <c r="L75" s="92"/>
    </row>
    <row r="76" spans="1:12" ht="12.75">
      <c r="A76" s="94" t="s">
        <v>85</v>
      </c>
      <c r="B76" s="570" t="s">
        <v>167</v>
      </c>
      <c r="C76" s="523"/>
      <c r="D76" s="523"/>
      <c r="E76" s="523"/>
      <c r="F76" s="523"/>
      <c r="G76" s="524"/>
      <c r="H76" s="97"/>
      <c r="I76" s="98">
        <f t="shared" ref="I76:I79" si="2">$I$30*H76</f>
        <v>0</v>
      </c>
      <c r="J76" s="500"/>
      <c r="K76" s="92"/>
      <c r="L76" s="92"/>
    </row>
    <row r="77" spans="1:12" ht="12.75">
      <c r="A77" s="94" t="s">
        <v>87</v>
      </c>
      <c r="B77" s="570" t="s">
        <v>168</v>
      </c>
      <c r="C77" s="523"/>
      <c r="D77" s="523"/>
      <c r="E77" s="523"/>
      <c r="F77" s="523"/>
      <c r="G77" s="524"/>
      <c r="H77" s="97"/>
      <c r="I77" s="98">
        <f t="shared" si="2"/>
        <v>0</v>
      </c>
      <c r="J77" s="500"/>
      <c r="K77" s="92"/>
      <c r="L77" s="92"/>
    </row>
    <row r="78" spans="1:12" ht="12.75">
      <c r="A78" s="94" t="s">
        <v>90</v>
      </c>
      <c r="B78" s="570" t="s">
        <v>169</v>
      </c>
      <c r="C78" s="523"/>
      <c r="D78" s="523"/>
      <c r="E78" s="523"/>
      <c r="F78" s="523"/>
      <c r="G78" s="524"/>
      <c r="H78" s="97"/>
      <c r="I78" s="98">
        <f t="shared" si="2"/>
        <v>0</v>
      </c>
      <c r="J78" s="500"/>
      <c r="K78" s="92"/>
      <c r="L78" s="92"/>
    </row>
    <row r="79" spans="1:12" ht="12.75">
      <c r="A79" s="94" t="s">
        <v>92</v>
      </c>
      <c r="B79" s="570" t="s">
        <v>170</v>
      </c>
      <c r="C79" s="523"/>
      <c r="D79" s="523"/>
      <c r="E79" s="523"/>
      <c r="F79" s="523"/>
      <c r="G79" s="524"/>
      <c r="H79" s="97"/>
      <c r="I79" s="98">
        <f t="shared" si="2"/>
        <v>0</v>
      </c>
      <c r="J79" s="500"/>
      <c r="K79" s="92"/>
      <c r="L79" s="92"/>
    </row>
    <row r="80" spans="1:12" ht="12.75">
      <c r="A80" s="94" t="s">
        <v>115</v>
      </c>
      <c r="B80" s="570" t="s">
        <v>171</v>
      </c>
      <c r="C80" s="523"/>
      <c r="D80" s="523"/>
      <c r="E80" s="523"/>
      <c r="F80" s="523"/>
      <c r="G80" s="524"/>
      <c r="H80" s="97"/>
      <c r="I80" s="98">
        <f>H80*I30</f>
        <v>0</v>
      </c>
      <c r="J80" s="500"/>
      <c r="K80" s="92"/>
      <c r="L80" s="99"/>
    </row>
    <row r="81" spans="1:12" ht="12.75">
      <c r="A81" s="94" t="s">
        <v>117</v>
      </c>
      <c r="B81" s="574" t="s">
        <v>172</v>
      </c>
      <c r="C81" s="523"/>
      <c r="D81" s="523"/>
      <c r="E81" s="523"/>
      <c r="F81" s="523"/>
      <c r="G81" s="524"/>
      <c r="H81" s="97"/>
      <c r="I81" s="98">
        <f>$I$30*H81</f>
        <v>0</v>
      </c>
      <c r="J81" s="500"/>
      <c r="K81" s="92"/>
      <c r="L81" s="92"/>
    </row>
    <row r="82" spans="1:12" ht="12.75">
      <c r="A82" s="568" t="s">
        <v>173</v>
      </c>
      <c r="B82" s="523"/>
      <c r="C82" s="523"/>
      <c r="D82" s="523"/>
      <c r="E82" s="523"/>
      <c r="F82" s="523"/>
      <c r="G82" s="524"/>
      <c r="H82" s="111">
        <f t="shared" ref="H82:I82" si="3">SUM(H76:H81)</f>
        <v>0</v>
      </c>
      <c r="I82" s="103">
        <f t="shared" si="3"/>
        <v>0</v>
      </c>
      <c r="J82" s="498" t="s">
        <v>1226</v>
      </c>
      <c r="K82" s="92"/>
      <c r="L82" s="92"/>
    </row>
    <row r="83" spans="1:12" ht="12.75">
      <c r="A83" s="569"/>
      <c r="B83" s="519"/>
      <c r="C83" s="519"/>
      <c r="D83" s="519"/>
      <c r="E83" s="519"/>
      <c r="F83" s="519"/>
      <c r="G83" s="519"/>
      <c r="H83" s="519"/>
      <c r="I83" s="520"/>
      <c r="J83" s="499"/>
      <c r="K83" s="92"/>
      <c r="L83" s="92"/>
    </row>
    <row r="84" spans="1:12" ht="12.75">
      <c r="A84" s="568" t="s">
        <v>174</v>
      </c>
      <c r="B84" s="523"/>
      <c r="C84" s="523"/>
      <c r="D84" s="523"/>
      <c r="E84" s="523"/>
      <c r="F84" s="523"/>
      <c r="G84" s="524"/>
      <c r="H84" s="94" t="s">
        <v>109</v>
      </c>
      <c r="I84" s="94" t="s">
        <v>110</v>
      </c>
      <c r="J84" s="496" t="s">
        <v>1220</v>
      </c>
      <c r="K84" s="92"/>
      <c r="L84" s="92"/>
    </row>
    <row r="85" spans="1:12" ht="12.75">
      <c r="A85" s="94" t="s">
        <v>85</v>
      </c>
      <c r="B85" s="570" t="s">
        <v>175</v>
      </c>
      <c r="C85" s="523"/>
      <c r="D85" s="523"/>
      <c r="E85" s="523"/>
      <c r="F85" s="523"/>
      <c r="G85" s="524"/>
      <c r="H85" s="97">
        <v>0</v>
      </c>
      <c r="I85" s="98">
        <f>$I$30*H85</f>
        <v>0</v>
      </c>
      <c r="J85" s="505"/>
      <c r="K85" s="92"/>
      <c r="L85" s="92"/>
    </row>
    <row r="86" spans="1:12" ht="12.75">
      <c r="A86" s="568" t="s">
        <v>176</v>
      </c>
      <c r="B86" s="523"/>
      <c r="C86" s="523"/>
      <c r="D86" s="523"/>
      <c r="E86" s="523"/>
      <c r="F86" s="523"/>
      <c r="G86" s="524"/>
      <c r="H86" s="102">
        <f>TRUNC(SUM(H85),4)</f>
        <v>0</v>
      </c>
      <c r="I86" s="103">
        <f>TRUNC(SUM(I85),2)</f>
        <v>0</v>
      </c>
      <c r="J86" s="501"/>
      <c r="K86" s="92"/>
      <c r="L86" s="92"/>
    </row>
    <row r="87" spans="1:12" ht="12.75">
      <c r="A87" s="569"/>
      <c r="B87" s="519"/>
      <c r="C87" s="519"/>
      <c r="D87" s="519"/>
      <c r="E87" s="519"/>
      <c r="F87" s="519"/>
      <c r="G87" s="519"/>
      <c r="H87" s="519"/>
      <c r="I87" s="520"/>
      <c r="J87" s="499"/>
      <c r="K87" s="92"/>
      <c r="L87" s="92"/>
    </row>
    <row r="88" spans="1:12" ht="12.75">
      <c r="A88" s="571" t="s">
        <v>177</v>
      </c>
      <c r="B88" s="523"/>
      <c r="C88" s="523"/>
      <c r="D88" s="523"/>
      <c r="E88" s="523"/>
      <c r="F88" s="523"/>
      <c r="G88" s="523"/>
      <c r="H88" s="523"/>
      <c r="I88" s="524"/>
      <c r="J88" s="496" t="s">
        <v>1220</v>
      </c>
      <c r="K88" s="92"/>
      <c r="L88" s="92"/>
    </row>
    <row r="89" spans="1:12" ht="12.75">
      <c r="A89" s="568" t="s">
        <v>178</v>
      </c>
      <c r="B89" s="523"/>
      <c r="C89" s="523"/>
      <c r="D89" s="523"/>
      <c r="E89" s="523"/>
      <c r="F89" s="523"/>
      <c r="G89" s="523"/>
      <c r="H89" s="524"/>
      <c r="I89" s="94" t="s">
        <v>110</v>
      </c>
      <c r="J89" s="94"/>
      <c r="K89" s="92"/>
      <c r="L89" s="92"/>
    </row>
    <row r="90" spans="1:12" ht="12.75">
      <c r="A90" s="94" t="s">
        <v>179</v>
      </c>
      <c r="B90" s="572" t="s">
        <v>168</v>
      </c>
      <c r="C90" s="523"/>
      <c r="D90" s="523"/>
      <c r="E90" s="523"/>
      <c r="F90" s="523"/>
      <c r="G90" s="523"/>
      <c r="H90" s="524"/>
      <c r="I90" s="98">
        <f>I82</f>
        <v>0</v>
      </c>
      <c r="J90" s="500"/>
      <c r="K90" s="92"/>
      <c r="L90" s="92"/>
    </row>
    <row r="91" spans="1:12" ht="12.75">
      <c r="A91" s="94" t="s">
        <v>180</v>
      </c>
      <c r="B91" s="572" t="s">
        <v>181</v>
      </c>
      <c r="C91" s="523"/>
      <c r="D91" s="523"/>
      <c r="E91" s="523"/>
      <c r="F91" s="523"/>
      <c r="G91" s="523"/>
      <c r="H91" s="524"/>
      <c r="I91" s="98">
        <f>I86</f>
        <v>0</v>
      </c>
      <c r="J91" s="500"/>
      <c r="K91" s="92"/>
      <c r="L91" s="92"/>
    </row>
    <row r="92" spans="1:12" ht="12.75">
      <c r="A92" s="568" t="s">
        <v>182</v>
      </c>
      <c r="B92" s="523"/>
      <c r="C92" s="523"/>
      <c r="D92" s="523"/>
      <c r="E92" s="523"/>
      <c r="F92" s="523"/>
      <c r="G92" s="523"/>
      <c r="H92" s="524"/>
      <c r="I92" s="103">
        <f>TRUNC(SUM(I90:I91),2)</f>
        <v>0</v>
      </c>
      <c r="J92" s="501" t="s">
        <v>1226</v>
      </c>
      <c r="K92" s="92"/>
      <c r="L92" s="92"/>
    </row>
    <row r="93" spans="1:12" ht="12.75">
      <c r="A93" s="569"/>
      <c r="B93" s="519"/>
      <c r="C93" s="519"/>
      <c r="D93" s="519"/>
      <c r="E93" s="519"/>
      <c r="F93" s="519"/>
      <c r="G93" s="519"/>
      <c r="H93" s="519"/>
      <c r="I93" s="520"/>
      <c r="J93" s="499"/>
      <c r="K93" s="92"/>
      <c r="L93" s="92"/>
    </row>
    <row r="94" spans="1:12" ht="12.75">
      <c r="A94" s="573" t="s">
        <v>183</v>
      </c>
      <c r="B94" s="523"/>
      <c r="C94" s="523"/>
      <c r="D94" s="523"/>
      <c r="E94" s="523"/>
      <c r="F94" s="523"/>
      <c r="G94" s="523"/>
      <c r="H94" s="523"/>
      <c r="I94" s="524"/>
      <c r="J94" s="496" t="s">
        <v>1220</v>
      </c>
      <c r="K94" s="92"/>
      <c r="L94" s="92"/>
    </row>
    <row r="95" spans="1:12" ht="12.75">
      <c r="A95" s="94">
        <v>5</v>
      </c>
      <c r="B95" s="568" t="s">
        <v>184</v>
      </c>
      <c r="C95" s="523"/>
      <c r="D95" s="523"/>
      <c r="E95" s="523"/>
      <c r="F95" s="523"/>
      <c r="G95" s="524"/>
      <c r="H95" s="94"/>
      <c r="I95" s="94" t="s">
        <v>110</v>
      </c>
      <c r="J95" s="94"/>
      <c r="K95" s="92"/>
      <c r="L95" s="92"/>
    </row>
    <row r="96" spans="1:12" ht="12.75">
      <c r="A96" s="94" t="s">
        <v>85</v>
      </c>
      <c r="B96" s="582" t="s">
        <v>185</v>
      </c>
      <c r="C96" s="523"/>
      <c r="D96" s="523"/>
      <c r="E96" s="523"/>
      <c r="F96" s="523"/>
      <c r="G96" s="524"/>
      <c r="H96" s="93" t="s">
        <v>141</v>
      </c>
      <c r="I96" s="98">
        <f>UNIFORME!G17</f>
        <v>0</v>
      </c>
      <c r="J96" s="506"/>
      <c r="K96" s="92"/>
      <c r="L96" s="92"/>
    </row>
    <row r="97" spans="1:12" ht="12.75">
      <c r="A97" s="94" t="s">
        <v>87</v>
      </c>
      <c r="B97" s="582" t="s">
        <v>187</v>
      </c>
      <c r="C97" s="523"/>
      <c r="D97" s="523"/>
      <c r="E97" s="523"/>
      <c r="F97" s="523"/>
      <c r="G97" s="524"/>
      <c r="H97" s="93" t="s">
        <v>141</v>
      </c>
      <c r="I97" s="98">
        <f>'MATERIAL_LIMPEZA CONSUMO'!L81</f>
        <v>0</v>
      </c>
      <c r="J97" s="506"/>
      <c r="K97" s="92"/>
      <c r="L97" s="92"/>
    </row>
    <row r="98" spans="1:12" ht="12.75">
      <c r="A98" s="112" t="s">
        <v>90</v>
      </c>
      <c r="B98" s="582" t="s">
        <v>188</v>
      </c>
      <c r="C98" s="523"/>
      <c r="D98" s="523"/>
      <c r="E98" s="523"/>
      <c r="F98" s="523"/>
      <c r="G98" s="524"/>
      <c r="H98" s="93" t="s">
        <v>141</v>
      </c>
      <c r="I98" s="98">
        <f>'MATERIAL_LIMPEZA EQUIPAMENTOS'!M48</f>
        <v>0</v>
      </c>
      <c r="J98" s="506"/>
      <c r="K98" s="92"/>
      <c r="L98" s="92"/>
    </row>
    <row r="99" spans="1:12" ht="12.75">
      <c r="A99" s="112" t="s">
        <v>92</v>
      </c>
      <c r="B99" s="582" t="s">
        <v>189</v>
      </c>
      <c r="C99" s="523"/>
      <c r="D99" s="523"/>
      <c r="E99" s="523"/>
      <c r="F99" s="523"/>
      <c r="G99" s="524"/>
      <c r="H99" s="93" t="s">
        <v>141</v>
      </c>
      <c r="I99" s="98">
        <f>'MATERIAL_LIMPEZA UTENSÍLIOS'!K71</f>
        <v>0</v>
      </c>
      <c r="J99" s="506"/>
      <c r="K99" s="92"/>
      <c r="L99" s="92"/>
    </row>
    <row r="100" spans="1:12" ht="12.75">
      <c r="A100" s="568" t="s">
        <v>190</v>
      </c>
      <c r="B100" s="523"/>
      <c r="C100" s="523"/>
      <c r="D100" s="523"/>
      <c r="E100" s="523"/>
      <c r="F100" s="523"/>
      <c r="G100" s="524"/>
      <c r="H100" s="102" t="s">
        <v>141</v>
      </c>
      <c r="I100" s="103">
        <f>SUM(I96:I99)</f>
        <v>0</v>
      </c>
      <c r="J100" s="500" t="s">
        <v>14</v>
      </c>
      <c r="K100" s="92"/>
      <c r="L100" s="92"/>
    </row>
    <row r="101" spans="1:12" ht="12.75">
      <c r="A101" s="569"/>
      <c r="B101" s="519"/>
      <c r="C101" s="519"/>
      <c r="D101" s="519"/>
      <c r="E101" s="519"/>
      <c r="F101" s="519"/>
      <c r="G101" s="519"/>
      <c r="H101" s="519"/>
      <c r="I101" s="520"/>
      <c r="J101" s="499"/>
      <c r="K101" s="92"/>
      <c r="L101" s="92"/>
    </row>
    <row r="102" spans="1:12" ht="12.75">
      <c r="A102" s="573" t="s">
        <v>191</v>
      </c>
      <c r="B102" s="523"/>
      <c r="C102" s="523"/>
      <c r="D102" s="523"/>
      <c r="E102" s="523"/>
      <c r="F102" s="523"/>
      <c r="G102" s="523"/>
      <c r="H102" s="523"/>
      <c r="I102" s="524"/>
      <c r="J102" s="496" t="s">
        <v>1220</v>
      </c>
      <c r="K102" s="92"/>
      <c r="L102" s="92"/>
    </row>
    <row r="103" spans="1:12" ht="12.75">
      <c r="A103" s="94">
        <v>6</v>
      </c>
      <c r="B103" s="568" t="s">
        <v>192</v>
      </c>
      <c r="C103" s="523"/>
      <c r="D103" s="523"/>
      <c r="E103" s="523"/>
      <c r="F103" s="523"/>
      <c r="G103" s="524"/>
      <c r="H103" s="94" t="s">
        <v>109</v>
      </c>
      <c r="I103" s="94" t="s">
        <v>110</v>
      </c>
      <c r="J103" s="94"/>
      <c r="K103" s="92"/>
      <c r="L103" s="92"/>
    </row>
    <row r="104" spans="1:12" ht="12.75">
      <c r="A104" s="94" t="s">
        <v>85</v>
      </c>
      <c r="B104" s="570" t="s">
        <v>193</v>
      </c>
      <c r="C104" s="523"/>
      <c r="D104" s="523"/>
      <c r="E104" s="523"/>
      <c r="F104" s="523"/>
      <c r="G104" s="524"/>
      <c r="H104" s="113"/>
      <c r="I104" s="96">
        <f>TRUNC(H104*I129,2)</f>
        <v>0</v>
      </c>
      <c r="J104" s="507"/>
      <c r="K104" s="92"/>
      <c r="L104" s="92"/>
    </row>
    <row r="105" spans="1:12" ht="12.75">
      <c r="A105" s="94" t="s">
        <v>87</v>
      </c>
      <c r="B105" s="570" t="s">
        <v>194</v>
      </c>
      <c r="C105" s="523"/>
      <c r="D105" s="523"/>
      <c r="E105" s="523"/>
      <c r="F105" s="523"/>
      <c r="G105" s="524"/>
      <c r="H105" s="106"/>
      <c r="I105" s="96">
        <f>TRUNC(H105*(I104+I129),2)</f>
        <v>0</v>
      </c>
      <c r="J105" s="507"/>
      <c r="K105" s="92"/>
      <c r="L105" s="92"/>
    </row>
    <row r="106" spans="1:12" ht="12.75">
      <c r="A106" s="94" t="s">
        <v>90</v>
      </c>
      <c r="B106" s="578" t="s">
        <v>195</v>
      </c>
      <c r="C106" s="523"/>
      <c r="D106" s="523"/>
      <c r="E106" s="523"/>
      <c r="F106" s="523"/>
      <c r="G106" s="524"/>
      <c r="H106" s="97"/>
      <c r="I106" s="114"/>
      <c r="J106" s="114"/>
      <c r="K106" s="92"/>
      <c r="L106" s="92"/>
    </row>
    <row r="107" spans="1:12" ht="12.75">
      <c r="A107" s="94" t="s">
        <v>196</v>
      </c>
      <c r="B107" s="570" t="s">
        <v>197</v>
      </c>
      <c r="C107" s="523"/>
      <c r="D107" s="523"/>
      <c r="E107" s="523"/>
      <c r="F107" s="523"/>
      <c r="G107" s="524"/>
      <c r="H107" s="106"/>
      <c r="I107" s="96">
        <f>TRUNC(H107*I118,2)</f>
        <v>0</v>
      </c>
      <c r="J107" s="567"/>
      <c r="K107" s="92"/>
      <c r="L107" s="92"/>
    </row>
    <row r="108" spans="1:12" ht="12.75">
      <c r="A108" s="94" t="s">
        <v>198</v>
      </c>
      <c r="B108" s="570" t="s">
        <v>199</v>
      </c>
      <c r="C108" s="523"/>
      <c r="D108" s="523"/>
      <c r="E108" s="523"/>
      <c r="F108" s="523"/>
      <c r="G108" s="524"/>
      <c r="H108" s="115"/>
      <c r="I108" s="96">
        <f>TRUNC(H108*I118,2)</f>
        <v>0</v>
      </c>
      <c r="J108" s="526"/>
      <c r="K108" s="92"/>
      <c r="L108" s="92"/>
    </row>
    <row r="109" spans="1:12" ht="12.75">
      <c r="A109" s="94" t="s">
        <v>200</v>
      </c>
      <c r="B109" s="570" t="s">
        <v>201</v>
      </c>
      <c r="C109" s="523"/>
      <c r="D109" s="523"/>
      <c r="E109" s="523"/>
      <c r="F109" s="523"/>
      <c r="G109" s="524"/>
      <c r="H109" s="113"/>
      <c r="I109" s="96">
        <f>TRUNC(H109*I118,2)</f>
        <v>0</v>
      </c>
      <c r="J109" s="527"/>
      <c r="K109" s="92"/>
      <c r="L109" s="92"/>
    </row>
    <row r="110" spans="1:12" ht="12.75">
      <c r="A110" s="568" t="s">
        <v>202</v>
      </c>
      <c r="B110" s="523"/>
      <c r="C110" s="523"/>
      <c r="D110" s="523"/>
      <c r="E110" s="523"/>
      <c r="F110" s="523"/>
      <c r="G110" s="524"/>
      <c r="H110" s="106">
        <f>SUM(H104:H109)</f>
        <v>0</v>
      </c>
      <c r="I110" s="100">
        <f>TRUNC(SUM(I104:I109),2)</f>
        <v>0</v>
      </c>
      <c r="J110" s="508" t="s">
        <v>1227</v>
      </c>
      <c r="K110" s="92"/>
      <c r="L110" s="92"/>
    </row>
    <row r="111" spans="1:12" ht="12.75">
      <c r="A111" s="580" t="s">
        <v>203</v>
      </c>
      <c r="B111" s="581"/>
      <c r="C111" s="581"/>
      <c r="D111" s="581"/>
      <c r="E111" s="581"/>
      <c r="F111" s="581"/>
      <c r="G111" s="581"/>
      <c r="H111" s="581"/>
      <c r="I111" s="581"/>
      <c r="J111" s="453"/>
      <c r="K111" s="92"/>
      <c r="L111" s="92"/>
    </row>
    <row r="112" spans="1:12" ht="12.75">
      <c r="A112" s="95"/>
      <c r="B112" s="569"/>
      <c r="C112" s="519"/>
      <c r="D112" s="519"/>
      <c r="E112" s="519"/>
      <c r="F112" s="519"/>
      <c r="G112" s="519"/>
      <c r="H112" s="519"/>
      <c r="I112" s="520"/>
      <c r="J112" s="489"/>
      <c r="K112" s="92"/>
      <c r="L112" s="92"/>
    </row>
    <row r="113" spans="1:12" ht="12.75">
      <c r="A113" s="94" t="s">
        <v>204</v>
      </c>
      <c r="B113" s="575" t="s">
        <v>205</v>
      </c>
      <c r="C113" s="555"/>
      <c r="D113" s="555"/>
      <c r="E113" s="555"/>
      <c r="F113" s="555"/>
      <c r="G113" s="555"/>
      <c r="H113" s="116">
        <f>TRUNC(H107+H108+H109,4)</f>
        <v>0</v>
      </c>
      <c r="I113" s="117"/>
      <c r="J113" s="495"/>
      <c r="K113" s="92"/>
      <c r="L113" s="92"/>
    </row>
    <row r="114" spans="1:12" ht="12.75">
      <c r="A114" s="95"/>
      <c r="B114" s="577">
        <v>100</v>
      </c>
      <c r="C114" s="555"/>
      <c r="D114" s="555"/>
      <c r="E114" s="555"/>
      <c r="F114" s="555"/>
      <c r="G114" s="555"/>
      <c r="H114" s="109"/>
      <c r="I114" s="117"/>
      <c r="J114" s="495"/>
      <c r="K114" s="92"/>
      <c r="L114" s="92"/>
    </row>
    <row r="115" spans="1:12" ht="12.75">
      <c r="A115" s="95"/>
      <c r="B115" s="92"/>
      <c r="C115" s="92"/>
      <c r="D115" s="92"/>
      <c r="E115" s="92"/>
      <c r="F115" s="92"/>
      <c r="G115" s="92"/>
      <c r="H115" s="109"/>
      <c r="I115" s="117"/>
      <c r="J115" s="495"/>
      <c r="K115" s="92"/>
      <c r="L115" s="92"/>
    </row>
    <row r="116" spans="1:12" ht="12.75">
      <c r="A116" s="118" t="s">
        <v>206</v>
      </c>
      <c r="B116" s="577" t="s">
        <v>207</v>
      </c>
      <c r="C116" s="555"/>
      <c r="D116" s="555"/>
      <c r="E116" s="555"/>
      <c r="F116" s="555"/>
      <c r="G116" s="555"/>
      <c r="H116" s="109"/>
      <c r="I116" s="100">
        <f>TRUNC(I129+I104+I105,2)</f>
        <v>0</v>
      </c>
      <c r="J116" s="495"/>
      <c r="K116" s="92"/>
      <c r="L116" s="92"/>
    </row>
    <row r="117" spans="1:12" ht="12.75">
      <c r="A117" s="118"/>
      <c r="B117" s="92"/>
      <c r="C117" s="92"/>
      <c r="D117" s="92"/>
      <c r="E117" s="92"/>
      <c r="F117" s="92"/>
      <c r="G117" s="92"/>
      <c r="H117" s="109"/>
      <c r="I117" s="117"/>
      <c r="J117" s="495"/>
      <c r="K117" s="92"/>
      <c r="L117" s="92"/>
    </row>
    <row r="118" spans="1:12" ht="12.75">
      <c r="A118" s="118" t="s">
        <v>208</v>
      </c>
      <c r="B118" s="577" t="s">
        <v>209</v>
      </c>
      <c r="C118" s="555"/>
      <c r="D118" s="555"/>
      <c r="E118" s="555"/>
      <c r="F118" s="555"/>
      <c r="G118" s="555"/>
      <c r="H118" s="109"/>
      <c r="I118" s="100">
        <f>TRUNC(I116/(1-H113),2)</f>
        <v>0</v>
      </c>
      <c r="J118" s="495"/>
      <c r="K118" s="92"/>
      <c r="L118" s="92"/>
    </row>
    <row r="119" spans="1:12" ht="12.75">
      <c r="A119" s="95"/>
      <c r="B119" s="92"/>
      <c r="C119" s="92"/>
      <c r="D119" s="92"/>
      <c r="E119" s="92"/>
      <c r="F119" s="92"/>
      <c r="G119" s="92"/>
      <c r="H119" s="109"/>
      <c r="I119" s="117"/>
      <c r="J119" s="495"/>
      <c r="K119" s="92"/>
      <c r="L119" s="92"/>
    </row>
    <row r="120" spans="1:12" ht="12.75">
      <c r="A120" s="95"/>
      <c r="B120" s="578" t="s">
        <v>210</v>
      </c>
      <c r="C120" s="523"/>
      <c r="D120" s="523"/>
      <c r="E120" s="523"/>
      <c r="F120" s="523"/>
      <c r="G120" s="524"/>
      <c r="H120" s="97"/>
      <c r="I120" s="100">
        <f>TRUNC(I118-I116,2)</f>
        <v>0</v>
      </c>
      <c r="J120" s="495"/>
      <c r="K120" s="92"/>
      <c r="L120" s="99"/>
    </row>
    <row r="121" spans="1:12" ht="12.75">
      <c r="A121" s="92"/>
      <c r="B121" s="92"/>
      <c r="C121" s="92"/>
      <c r="D121" s="92"/>
      <c r="E121" s="92"/>
      <c r="F121" s="92"/>
      <c r="G121" s="92"/>
      <c r="H121" s="92"/>
      <c r="I121" s="99"/>
      <c r="J121" s="494"/>
      <c r="K121" s="92"/>
      <c r="L121" s="92"/>
    </row>
    <row r="122" spans="1:12" ht="12.75">
      <c r="A122" s="579" t="s">
        <v>211</v>
      </c>
      <c r="B122" s="519"/>
      <c r="C122" s="519"/>
      <c r="D122" s="519"/>
      <c r="E122" s="519"/>
      <c r="F122" s="519"/>
      <c r="G122" s="519"/>
      <c r="H122" s="519"/>
      <c r="I122" s="520"/>
      <c r="J122" s="455"/>
      <c r="K122" s="92"/>
      <c r="L122" s="119"/>
    </row>
    <row r="123" spans="1:12" ht="12.75">
      <c r="A123" s="568" t="s">
        <v>212</v>
      </c>
      <c r="B123" s="523"/>
      <c r="C123" s="523"/>
      <c r="D123" s="523"/>
      <c r="E123" s="523"/>
      <c r="F123" s="523"/>
      <c r="G123" s="523"/>
      <c r="H123" s="524"/>
      <c r="I123" s="94" t="s">
        <v>110</v>
      </c>
      <c r="J123" s="489"/>
      <c r="K123" s="92"/>
      <c r="L123" s="92"/>
    </row>
    <row r="124" spans="1:12" ht="12.75">
      <c r="A124" s="93" t="s">
        <v>85</v>
      </c>
      <c r="B124" s="570" t="str">
        <f>A21</f>
        <v>MÓDULO 1 - COMPOSIÇÃO DA REMUNERAÇÃO</v>
      </c>
      <c r="C124" s="523"/>
      <c r="D124" s="523"/>
      <c r="E124" s="523"/>
      <c r="F124" s="523"/>
      <c r="G124" s="523"/>
      <c r="H124" s="524"/>
      <c r="I124" s="96">
        <f>I30</f>
        <v>0</v>
      </c>
      <c r="J124" s="495"/>
      <c r="K124" s="92"/>
      <c r="L124" s="92"/>
    </row>
    <row r="125" spans="1:12" ht="12.75">
      <c r="A125" s="93" t="s">
        <v>87</v>
      </c>
      <c r="B125" s="570" t="str">
        <f>A58</f>
        <v>Módulo 2 - Encargos, Benefícios Anuais, Mensais e Diários</v>
      </c>
      <c r="C125" s="523"/>
      <c r="D125" s="523"/>
      <c r="E125" s="523"/>
      <c r="F125" s="523"/>
      <c r="G125" s="523"/>
      <c r="H125" s="524"/>
      <c r="I125" s="96">
        <f>I62</f>
        <v>0</v>
      </c>
      <c r="J125" s="495"/>
      <c r="K125" s="92"/>
      <c r="L125" s="92"/>
    </row>
    <row r="126" spans="1:12" ht="12.75">
      <c r="A126" s="93" t="s">
        <v>90</v>
      </c>
      <c r="B126" s="570" t="str">
        <f>A64</f>
        <v>MÓDULO 3 – PROVISÃO PARA RESCISÃO</v>
      </c>
      <c r="C126" s="523"/>
      <c r="D126" s="523"/>
      <c r="E126" s="523"/>
      <c r="F126" s="523"/>
      <c r="G126" s="523"/>
      <c r="H126" s="524"/>
      <c r="I126" s="96">
        <f>I72</f>
        <v>0</v>
      </c>
      <c r="J126" s="495"/>
      <c r="K126" s="92"/>
      <c r="L126" s="119"/>
    </row>
    <row r="127" spans="1:12" ht="12.75">
      <c r="A127" s="93" t="s">
        <v>92</v>
      </c>
      <c r="B127" s="570" t="str">
        <f>A74</f>
        <v>MÓDULO 4 – CUSTO DE REPOSIÇÃO DO PROFISSIONAL AUSENTE</v>
      </c>
      <c r="C127" s="523"/>
      <c r="D127" s="523"/>
      <c r="E127" s="523"/>
      <c r="F127" s="523"/>
      <c r="G127" s="523"/>
      <c r="H127" s="524"/>
      <c r="I127" s="96">
        <f>I92</f>
        <v>0</v>
      </c>
      <c r="J127" s="495"/>
      <c r="K127" s="92"/>
      <c r="L127" s="119"/>
    </row>
    <row r="128" spans="1:12" ht="12.75">
      <c r="A128" s="93" t="s">
        <v>115</v>
      </c>
      <c r="B128" s="570" t="str">
        <f>A94</f>
        <v>MÓDULO 5 – INSUMOS DIVERSOS</v>
      </c>
      <c r="C128" s="523"/>
      <c r="D128" s="523"/>
      <c r="E128" s="523"/>
      <c r="F128" s="523"/>
      <c r="G128" s="523"/>
      <c r="H128" s="524"/>
      <c r="I128" s="96">
        <f>I100</f>
        <v>0</v>
      </c>
      <c r="J128" s="495"/>
      <c r="K128" s="92"/>
      <c r="L128" s="92"/>
    </row>
    <row r="129" spans="1:12" ht="12.75">
      <c r="A129" s="94"/>
      <c r="B129" s="568" t="s">
        <v>213</v>
      </c>
      <c r="C129" s="523"/>
      <c r="D129" s="523"/>
      <c r="E129" s="523"/>
      <c r="F129" s="523"/>
      <c r="G129" s="523"/>
      <c r="H129" s="524"/>
      <c r="I129" s="100">
        <f>TRUNC(SUM(I124:I128),2)</f>
        <v>0</v>
      </c>
      <c r="J129" s="495"/>
      <c r="K129" s="92"/>
      <c r="L129" s="99"/>
    </row>
    <row r="130" spans="1:12" ht="12.75">
      <c r="A130" s="93" t="s">
        <v>117</v>
      </c>
      <c r="B130" s="576" t="str">
        <f>A102</f>
        <v>MÓDULO 6 – CUSTOS INDIRETOS, TRIBUTOS E LUCRO</v>
      </c>
      <c r="C130" s="523"/>
      <c r="D130" s="523"/>
      <c r="E130" s="523"/>
      <c r="F130" s="523"/>
      <c r="G130" s="523"/>
      <c r="H130" s="524"/>
      <c r="I130" s="96">
        <f>I110</f>
        <v>0</v>
      </c>
      <c r="J130" s="495"/>
      <c r="K130" s="92"/>
      <c r="L130" s="92"/>
    </row>
    <row r="131" spans="1:12" ht="12.75">
      <c r="A131" s="568" t="s">
        <v>214</v>
      </c>
      <c r="B131" s="523"/>
      <c r="C131" s="523"/>
      <c r="D131" s="523"/>
      <c r="E131" s="523"/>
      <c r="F131" s="523"/>
      <c r="G131" s="523"/>
      <c r="H131" s="524"/>
      <c r="I131" s="100">
        <f>TRUNC(SUM(I129:I130),2)</f>
        <v>0</v>
      </c>
      <c r="J131" s="495"/>
      <c r="K131" s="92"/>
      <c r="L131" s="92"/>
    </row>
  </sheetData>
  <mergeCells count="138">
    <mergeCell ref="B27:G27"/>
    <mergeCell ref="B28:G28"/>
    <mergeCell ref="B29:G29"/>
    <mergeCell ref="A30:H30"/>
    <mergeCell ref="A32:I32"/>
    <mergeCell ref="A33:G33"/>
    <mergeCell ref="B34:G34"/>
    <mergeCell ref="B35:G35"/>
    <mergeCell ref="A36:G36"/>
    <mergeCell ref="A37:I37"/>
    <mergeCell ref="A38:G38"/>
    <mergeCell ref="B39:G39"/>
    <mergeCell ref="B40:G40"/>
    <mergeCell ref="B41:G41"/>
    <mergeCell ref="A1:I1"/>
    <mergeCell ref="A2:I2"/>
    <mergeCell ref="A3:I3"/>
    <mergeCell ref="A4:I4"/>
    <mergeCell ref="B5:G5"/>
    <mergeCell ref="H5:I5"/>
    <mergeCell ref="H6:I6"/>
    <mergeCell ref="C11:D11"/>
    <mergeCell ref="E11:I11"/>
    <mergeCell ref="B6:G6"/>
    <mergeCell ref="B7:G7"/>
    <mergeCell ref="H7:I7"/>
    <mergeCell ref="B8:G8"/>
    <mergeCell ref="H8:I8"/>
    <mergeCell ref="A10:I10"/>
    <mergeCell ref="A11:B11"/>
    <mergeCell ref="A12:B12"/>
    <mergeCell ref="C12:D12"/>
    <mergeCell ref="E12:I12"/>
    <mergeCell ref="A14:I14"/>
    <mergeCell ref="B15:G15"/>
    <mergeCell ref="H15:I15"/>
    <mergeCell ref="H16:I16"/>
    <mergeCell ref="B16:G16"/>
    <mergeCell ref="B17:G17"/>
    <mergeCell ref="H17:I17"/>
    <mergeCell ref="B18:G18"/>
    <mergeCell ref="H18:I18"/>
    <mergeCell ref="B19:G19"/>
    <mergeCell ref="H19:I19"/>
    <mergeCell ref="A20:I20"/>
    <mergeCell ref="A21:I21"/>
    <mergeCell ref="B22:G22"/>
    <mergeCell ref="B23:G23"/>
    <mergeCell ref="B24:G24"/>
    <mergeCell ref="B25:G25"/>
    <mergeCell ref="B26:G26"/>
    <mergeCell ref="B42:G42"/>
    <mergeCell ref="B43:G43"/>
    <mergeCell ref="B44:G44"/>
    <mergeCell ref="B45:G45"/>
    <mergeCell ref="B46:G46"/>
    <mergeCell ref="A47:G47"/>
    <mergeCell ref="A48:I48"/>
    <mergeCell ref="B91:H91"/>
    <mergeCell ref="A92:H92"/>
    <mergeCell ref="A49:G49"/>
    <mergeCell ref="B50:G50"/>
    <mergeCell ref="B51:G51"/>
    <mergeCell ref="B52:G52"/>
    <mergeCell ref="B53:G53"/>
    <mergeCell ref="B54:G54"/>
    <mergeCell ref="A55:H55"/>
    <mergeCell ref="A56:I56"/>
    <mergeCell ref="A57:I57"/>
    <mergeCell ref="A58:H58"/>
    <mergeCell ref="B59:H59"/>
    <mergeCell ref="B60:H60"/>
    <mergeCell ref="B61:H61"/>
    <mergeCell ref="A62:H62"/>
    <mergeCell ref="A63:I63"/>
    <mergeCell ref="A110:G110"/>
    <mergeCell ref="B112:I112"/>
    <mergeCell ref="B105:G105"/>
    <mergeCell ref="B106:G106"/>
    <mergeCell ref="B107:G107"/>
    <mergeCell ref="A111:I111"/>
    <mergeCell ref="A93:I93"/>
    <mergeCell ref="A94:I94"/>
    <mergeCell ref="B95:G95"/>
    <mergeCell ref="B96:G96"/>
    <mergeCell ref="B97:G97"/>
    <mergeCell ref="B98:G98"/>
    <mergeCell ref="B99:G99"/>
    <mergeCell ref="A100:G100"/>
    <mergeCell ref="A101:I101"/>
    <mergeCell ref="B113:G113"/>
    <mergeCell ref="B125:H125"/>
    <mergeCell ref="B126:H126"/>
    <mergeCell ref="B127:H127"/>
    <mergeCell ref="B128:H128"/>
    <mergeCell ref="B129:H129"/>
    <mergeCell ref="B130:H130"/>
    <mergeCell ref="A131:H131"/>
    <mergeCell ref="B114:G114"/>
    <mergeCell ref="B116:G116"/>
    <mergeCell ref="B118:G118"/>
    <mergeCell ref="B120:G120"/>
    <mergeCell ref="A122:I122"/>
    <mergeCell ref="A123:H123"/>
    <mergeCell ref="B124:H124"/>
    <mergeCell ref="A64:I64"/>
    <mergeCell ref="B65:G65"/>
    <mergeCell ref="B66:G66"/>
    <mergeCell ref="B67:G67"/>
    <mergeCell ref="B68:G68"/>
    <mergeCell ref="B69:G69"/>
    <mergeCell ref="B70:G70"/>
    <mergeCell ref="B71:G71"/>
    <mergeCell ref="A72:G72"/>
    <mergeCell ref="A73:I73"/>
    <mergeCell ref="A74:I74"/>
    <mergeCell ref="A75:G75"/>
    <mergeCell ref="B76:G76"/>
    <mergeCell ref="B77:G77"/>
    <mergeCell ref="B78:G78"/>
    <mergeCell ref="B79:G79"/>
    <mergeCell ref="B80:G80"/>
    <mergeCell ref="B81:G81"/>
    <mergeCell ref="J107:J109"/>
    <mergeCell ref="A82:G82"/>
    <mergeCell ref="A83:I83"/>
    <mergeCell ref="A84:G84"/>
    <mergeCell ref="B85:G85"/>
    <mergeCell ref="A86:G86"/>
    <mergeCell ref="A87:I87"/>
    <mergeCell ref="A88:I88"/>
    <mergeCell ref="A89:H89"/>
    <mergeCell ref="B90:H90"/>
    <mergeCell ref="A102:I102"/>
    <mergeCell ref="B103:G103"/>
    <mergeCell ref="B104:G104"/>
    <mergeCell ref="B108:G108"/>
    <mergeCell ref="B109:G109"/>
  </mergeCells>
  <printOptions horizontalCentered="1" gridLines="1"/>
  <pageMargins left="0.39370078740157477" right="0.39370078740157477" top="0.78740157480314954" bottom="0.59055118110236215" header="0" footer="0"/>
  <pageSetup paperSize="9" fitToHeight="0" pageOrder="overThenDown" orientation="portrait" cellComments="atEnd"/>
  <headerFooter>
    <oddHeader>&amp;CANEXO II - D - PLANILHA SERVENTE (44h Segunda à Sábado)</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outlinePr summaryBelow="0" summaryRight="0"/>
    <pageSetUpPr fitToPage="1"/>
  </sheetPr>
  <dimension ref="A1:L131"/>
  <sheetViews>
    <sheetView showGridLines="0" workbookViewId="0">
      <selection activeCell="J12" sqref="J12"/>
    </sheetView>
  </sheetViews>
  <sheetFormatPr defaultColWidth="14.42578125" defaultRowHeight="15" customHeight="1"/>
  <cols>
    <col min="10" max="10" width="75.140625" style="454" customWidth="1"/>
  </cols>
  <sheetData>
    <row r="1" spans="1:12" ht="15" customHeight="1">
      <c r="A1" s="568" t="s">
        <v>81</v>
      </c>
      <c r="B1" s="523"/>
      <c r="C1" s="523"/>
      <c r="D1" s="523"/>
      <c r="E1" s="523"/>
      <c r="F1" s="523"/>
      <c r="G1" s="523"/>
      <c r="H1" s="523"/>
      <c r="I1" s="524"/>
      <c r="J1" s="489"/>
      <c r="K1" s="92"/>
      <c r="L1" s="92"/>
    </row>
    <row r="2" spans="1:12" ht="15" customHeight="1">
      <c r="A2" s="586"/>
      <c r="B2" s="523"/>
      <c r="C2" s="523"/>
      <c r="D2" s="523"/>
      <c r="E2" s="523"/>
      <c r="F2" s="523"/>
      <c r="G2" s="523"/>
      <c r="H2" s="523"/>
      <c r="I2" s="524"/>
      <c r="J2" s="489"/>
      <c r="K2" s="92"/>
      <c r="L2" s="92"/>
    </row>
    <row r="3" spans="1:12" ht="15" customHeight="1">
      <c r="A3" s="587" t="s">
        <v>215</v>
      </c>
      <c r="B3" s="523"/>
      <c r="C3" s="523"/>
      <c r="D3" s="523"/>
      <c r="E3" s="523"/>
      <c r="F3" s="523"/>
      <c r="G3" s="523"/>
      <c r="H3" s="523"/>
      <c r="I3" s="524"/>
      <c r="J3" s="489"/>
      <c r="K3" s="92"/>
      <c r="L3" s="92"/>
    </row>
    <row r="4" spans="1:12" ht="15" customHeight="1">
      <c r="A4" s="573" t="s">
        <v>84</v>
      </c>
      <c r="B4" s="523"/>
      <c r="C4" s="523"/>
      <c r="D4" s="523"/>
      <c r="E4" s="523"/>
      <c r="F4" s="523"/>
      <c r="G4" s="523"/>
      <c r="H4" s="523"/>
      <c r="I4" s="524"/>
      <c r="J4" s="455"/>
      <c r="K4" s="92"/>
      <c r="L4" s="92"/>
    </row>
    <row r="5" spans="1:12" ht="15" customHeight="1">
      <c r="A5" s="93" t="s">
        <v>85</v>
      </c>
      <c r="B5" s="570" t="s">
        <v>86</v>
      </c>
      <c r="C5" s="523"/>
      <c r="D5" s="523"/>
      <c r="E5" s="523"/>
      <c r="F5" s="523"/>
      <c r="G5" s="524"/>
      <c r="H5" s="583">
        <v>44197</v>
      </c>
      <c r="I5" s="524"/>
      <c r="J5" s="490"/>
      <c r="K5" s="92"/>
      <c r="L5" s="92"/>
    </row>
    <row r="6" spans="1:12" ht="15" customHeight="1">
      <c r="A6" s="93" t="s">
        <v>87</v>
      </c>
      <c r="B6" s="570" t="s">
        <v>88</v>
      </c>
      <c r="C6" s="523"/>
      <c r="D6" s="523"/>
      <c r="E6" s="523"/>
      <c r="F6" s="523"/>
      <c r="G6" s="524"/>
      <c r="H6" s="572" t="s">
        <v>89</v>
      </c>
      <c r="I6" s="524"/>
      <c r="J6" s="455"/>
      <c r="K6" s="92"/>
      <c r="L6" s="92"/>
    </row>
    <row r="7" spans="1:12" ht="15" customHeight="1">
      <c r="A7" s="93" t="s">
        <v>90</v>
      </c>
      <c r="B7" s="570" t="s">
        <v>91</v>
      </c>
      <c r="C7" s="523"/>
      <c r="D7" s="523"/>
      <c r="E7" s="523"/>
      <c r="F7" s="523"/>
      <c r="G7" s="524"/>
      <c r="H7" s="572">
        <v>2021</v>
      </c>
      <c r="I7" s="524"/>
      <c r="J7" s="455"/>
      <c r="K7" s="92"/>
      <c r="L7" s="92"/>
    </row>
    <row r="8" spans="1:12" ht="15" customHeight="1">
      <c r="A8" s="93" t="s">
        <v>92</v>
      </c>
      <c r="B8" s="570" t="s">
        <v>93</v>
      </c>
      <c r="C8" s="523"/>
      <c r="D8" s="523"/>
      <c r="E8" s="523"/>
      <c r="F8" s="523"/>
      <c r="G8" s="524"/>
      <c r="H8" s="572">
        <v>30</v>
      </c>
      <c r="I8" s="524"/>
      <c r="J8" s="455"/>
      <c r="K8" s="92"/>
      <c r="L8" s="92"/>
    </row>
    <row r="9" spans="1:12" ht="15" customHeight="1">
      <c r="A9" s="92"/>
      <c r="B9" s="92"/>
      <c r="C9" s="92"/>
      <c r="D9" s="92"/>
      <c r="E9" s="92"/>
      <c r="F9" s="92"/>
      <c r="G9" s="92"/>
      <c r="H9" s="92"/>
      <c r="I9" s="92"/>
      <c r="J9" s="455"/>
      <c r="K9" s="92"/>
      <c r="L9" s="92"/>
    </row>
    <row r="10" spans="1:12" ht="15" customHeight="1">
      <c r="A10" s="584" t="s">
        <v>94</v>
      </c>
      <c r="B10" s="519"/>
      <c r="C10" s="519"/>
      <c r="D10" s="519"/>
      <c r="E10" s="519"/>
      <c r="F10" s="519"/>
      <c r="G10" s="519"/>
      <c r="H10" s="519"/>
      <c r="I10" s="520"/>
      <c r="J10" s="455"/>
      <c r="K10" s="92"/>
      <c r="L10" s="92"/>
    </row>
    <row r="11" spans="1:12" ht="15" customHeight="1">
      <c r="A11" s="572" t="s">
        <v>95</v>
      </c>
      <c r="B11" s="524"/>
      <c r="C11" s="572" t="s">
        <v>96</v>
      </c>
      <c r="D11" s="524"/>
      <c r="E11" s="572" t="s">
        <v>97</v>
      </c>
      <c r="F11" s="523"/>
      <c r="G11" s="523"/>
      <c r="H11" s="523"/>
      <c r="I11" s="524"/>
      <c r="J11" s="455"/>
      <c r="K11" s="92"/>
      <c r="L11" s="92"/>
    </row>
    <row r="12" spans="1:12" ht="15" customHeight="1">
      <c r="A12" s="572" t="s">
        <v>98</v>
      </c>
      <c r="B12" s="524"/>
      <c r="C12" s="572" t="s">
        <v>99</v>
      </c>
      <c r="D12" s="524"/>
      <c r="E12" s="588"/>
      <c r="F12" s="523"/>
      <c r="G12" s="523"/>
      <c r="H12" s="523"/>
      <c r="I12" s="524"/>
      <c r="J12" s="455"/>
      <c r="K12" s="92"/>
      <c r="L12" s="92"/>
    </row>
    <row r="13" spans="1:12" ht="15" customHeight="1">
      <c r="A13" s="92"/>
      <c r="B13" s="92"/>
      <c r="C13" s="92"/>
      <c r="D13" s="92"/>
      <c r="E13" s="92"/>
      <c r="F13" s="92"/>
      <c r="G13" s="92"/>
      <c r="H13" s="92"/>
      <c r="I13" s="92"/>
      <c r="J13" s="455"/>
      <c r="K13" s="92"/>
      <c r="L13" s="92"/>
    </row>
    <row r="14" spans="1:12" ht="15" customHeight="1">
      <c r="A14" s="584" t="s">
        <v>100</v>
      </c>
      <c r="B14" s="519"/>
      <c r="C14" s="519"/>
      <c r="D14" s="519"/>
      <c r="E14" s="519"/>
      <c r="F14" s="519"/>
      <c r="G14" s="519"/>
      <c r="H14" s="519"/>
      <c r="I14" s="520"/>
      <c r="J14" s="455"/>
      <c r="K14" s="92"/>
      <c r="L14" s="92"/>
    </row>
    <row r="15" spans="1:12" ht="15" customHeight="1">
      <c r="A15" s="93">
        <v>1</v>
      </c>
      <c r="B15" s="570" t="s">
        <v>101</v>
      </c>
      <c r="C15" s="523"/>
      <c r="D15" s="523"/>
      <c r="E15" s="523"/>
      <c r="F15" s="523"/>
      <c r="G15" s="524"/>
      <c r="H15" s="572" t="s">
        <v>98</v>
      </c>
      <c r="I15" s="524"/>
      <c r="J15" s="455"/>
      <c r="K15" s="92"/>
      <c r="L15" s="92"/>
    </row>
    <row r="16" spans="1:12" ht="15" customHeight="1">
      <c r="A16" s="93">
        <v>2</v>
      </c>
      <c r="B16" s="570" t="s">
        <v>102</v>
      </c>
      <c r="C16" s="523"/>
      <c r="D16" s="523"/>
      <c r="E16" s="523"/>
      <c r="F16" s="523"/>
      <c r="G16" s="524"/>
      <c r="H16" s="589">
        <v>1184603</v>
      </c>
      <c r="I16" s="524"/>
      <c r="J16" s="455"/>
      <c r="K16" s="92"/>
      <c r="L16" s="92"/>
    </row>
    <row r="17" spans="1:12" ht="15" customHeight="1">
      <c r="A17" s="93">
        <v>3</v>
      </c>
      <c r="B17" s="570" t="s">
        <v>104</v>
      </c>
      <c r="C17" s="523"/>
      <c r="D17" s="523"/>
      <c r="E17" s="523"/>
      <c r="F17" s="523"/>
      <c r="G17" s="524"/>
      <c r="H17" s="585"/>
      <c r="I17" s="524"/>
      <c r="J17" s="491"/>
      <c r="K17" s="92"/>
      <c r="L17" s="92"/>
    </row>
    <row r="18" spans="1:12" ht="15" customHeight="1">
      <c r="A18" s="93">
        <v>4</v>
      </c>
      <c r="B18" s="570" t="s">
        <v>105</v>
      </c>
      <c r="C18" s="523"/>
      <c r="D18" s="523"/>
      <c r="E18" s="523"/>
      <c r="F18" s="523"/>
      <c r="G18" s="524"/>
      <c r="H18" s="568" t="s">
        <v>77</v>
      </c>
      <c r="I18" s="524"/>
      <c r="J18" s="455"/>
      <c r="K18" s="92"/>
      <c r="L18" s="92"/>
    </row>
    <row r="19" spans="1:12" ht="15" customHeight="1">
      <c r="A19" s="93">
        <v>5</v>
      </c>
      <c r="B19" s="570" t="s">
        <v>106</v>
      </c>
      <c r="C19" s="523"/>
      <c r="D19" s="523"/>
      <c r="E19" s="523"/>
      <c r="F19" s="523"/>
      <c r="G19" s="524"/>
      <c r="H19" s="583">
        <v>44197</v>
      </c>
      <c r="I19" s="524"/>
      <c r="J19" s="490"/>
      <c r="K19" s="92"/>
      <c r="L19" s="92"/>
    </row>
    <row r="20" spans="1:12" ht="15" customHeight="1">
      <c r="A20" s="569"/>
      <c r="B20" s="519"/>
      <c r="C20" s="519"/>
      <c r="D20" s="519"/>
      <c r="E20" s="519"/>
      <c r="F20" s="519"/>
      <c r="G20" s="519"/>
      <c r="H20" s="519"/>
      <c r="I20" s="520"/>
      <c r="J20" s="489"/>
      <c r="K20" s="92"/>
      <c r="L20" s="92"/>
    </row>
    <row r="21" spans="1:12" ht="15" customHeight="1">
      <c r="A21" s="573" t="s">
        <v>107</v>
      </c>
      <c r="B21" s="523"/>
      <c r="C21" s="523"/>
      <c r="D21" s="523"/>
      <c r="E21" s="523"/>
      <c r="F21" s="523"/>
      <c r="G21" s="523"/>
      <c r="H21" s="523"/>
      <c r="I21" s="524"/>
      <c r="J21" s="492" t="s">
        <v>1220</v>
      </c>
      <c r="K21" s="92"/>
      <c r="L21" s="92"/>
    </row>
    <row r="22" spans="1:12" ht="15" customHeight="1">
      <c r="A22" s="94">
        <v>1</v>
      </c>
      <c r="B22" s="568" t="s">
        <v>108</v>
      </c>
      <c r="C22" s="523"/>
      <c r="D22" s="523"/>
      <c r="E22" s="523"/>
      <c r="F22" s="523"/>
      <c r="G22" s="524"/>
      <c r="H22" s="94" t="s">
        <v>109</v>
      </c>
      <c r="I22" s="94" t="s">
        <v>110</v>
      </c>
      <c r="J22" s="94"/>
      <c r="K22" s="92"/>
      <c r="L22" s="92"/>
    </row>
    <row r="23" spans="1:12" ht="15" customHeight="1">
      <c r="A23" s="94" t="s">
        <v>85</v>
      </c>
      <c r="B23" s="570" t="s">
        <v>111</v>
      </c>
      <c r="C23" s="523"/>
      <c r="D23" s="523"/>
      <c r="E23" s="523"/>
      <c r="F23" s="523"/>
      <c r="G23" s="524"/>
      <c r="H23" s="95"/>
      <c r="I23" s="96">
        <f>H17</f>
        <v>0</v>
      </c>
      <c r="J23" s="511"/>
      <c r="K23" s="92"/>
      <c r="L23" s="92"/>
    </row>
    <row r="24" spans="1:12" ht="15" customHeight="1">
      <c r="A24" s="94" t="s">
        <v>87</v>
      </c>
      <c r="B24" s="570" t="s">
        <v>112</v>
      </c>
      <c r="C24" s="523"/>
      <c r="D24" s="523"/>
      <c r="E24" s="523"/>
      <c r="F24" s="523"/>
      <c r="G24" s="524"/>
      <c r="H24" s="108"/>
      <c r="I24" s="98">
        <f>I23*H24</f>
        <v>0</v>
      </c>
      <c r="J24" s="513"/>
      <c r="K24" s="92"/>
      <c r="L24" s="92"/>
    </row>
    <row r="25" spans="1:12" ht="15" customHeight="1">
      <c r="A25" s="94" t="s">
        <v>90</v>
      </c>
      <c r="B25" s="570" t="s">
        <v>113</v>
      </c>
      <c r="C25" s="523"/>
      <c r="D25" s="523"/>
      <c r="E25" s="523"/>
      <c r="F25" s="523"/>
      <c r="G25" s="524"/>
      <c r="H25" s="97"/>
      <c r="I25" s="98">
        <f>H25*I23</f>
        <v>0</v>
      </c>
      <c r="J25" s="513"/>
      <c r="K25" s="92"/>
      <c r="L25" s="92"/>
    </row>
    <row r="26" spans="1:12" ht="15" customHeight="1">
      <c r="A26" s="94" t="s">
        <v>92</v>
      </c>
      <c r="B26" s="570" t="s">
        <v>114</v>
      </c>
      <c r="C26" s="523"/>
      <c r="D26" s="523"/>
      <c r="E26" s="523"/>
      <c r="F26" s="523"/>
      <c r="G26" s="524"/>
      <c r="H26" s="97"/>
      <c r="I26" s="98">
        <v>0</v>
      </c>
      <c r="J26" s="513"/>
      <c r="K26" s="92"/>
      <c r="L26" s="92"/>
    </row>
    <row r="27" spans="1:12" ht="15" customHeight="1">
      <c r="A27" s="94" t="s">
        <v>115</v>
      </c>
      <c r="B27" s="570" t="s">
        <v>116</v>
      </c>
      <c r="C27" s="523"/>
      <c r="D27" s="523"/>
      <c r="E27" s="523"/>
      <c r="F27" s="523"/>
      <c r="G27" s="524"/>
      <c r="H27" s="97"/>
      <c r="I27" s="98">
        <v>0</v>
      </c>
      <c r="J27" s="513"/>
      <c r="K27" s="92"/>
      <c r="L27" s="92"/>
    </row>
    <row r="28" spans="1:12" ht="15" customHeight="1">
      <c r="A28" s="94" t="s">
        <v>117</v>
      </c>
      <c r="B28" s="570" t="s">
        <v>118</v>
      </c>
      <c r="C28" s="523"/>
      <c r="D28" s="523"/>
      <c r="E28" s="523"/>
      <c r="F28" s="523"/>
      <c r="G28" s="524"/>
      <c r="H28" s="97"/>
      <c r="I28" s="98">
        <v>0</v>
      </c>
      <c r="J28" s="513"/>
      <c r="K28" s="92"/>
      <c r="L28" s="92"/>
    </row>
    <row r="29" spans="1:12" ht="15" customHeight="1">
      <c r="A29" s="94" t="s">
        <v>119</v>
      </c>
      <c r="B29" s="570" t="s">
        <v>120</v>
      </c>
      <c r="C29" s="523"/>
      <c r="D29" s="523"/>
      <c r="E29" s="523"/>
      <c r="F29" s="523"/>
      <c r="G29" s="524"/>
      <c r="H29" s="97"/>
      <c r="I29" s="98">
        <v>0</v>
      </c>
      <c r="J29" s="513"/>
      <c r="K29" s="92"/>
      <c r="L29" s="92"/>
    </row>
    <row r="30" spans="1:12" ht="15" customHeight="1">
      <c r="A30" s="568" t="s">
        <v>121</v>
      </c>
      <c r="B30" s="523"/>
      <c r="C30" s="523"/>
      <c r="D30" s="523"/>
      <c r="E30" s="523"/>
      <c r="F30" s="523"/>
      <c r="G30" s="523"/>
      <c r="H30" s="524"/>
      <c r="I30" s="100">
        <f>TRUNC(SUM(I23:I29),2)</f>
        <v>0</v>
      </c>
      <c r="J30" s="514"/>
      <c r="K30" s="92"/>
      <c r="L30" s="92"/>
    </row>
    <row r="31" spans="1:12" ht="15" customHeight="1">
      <c r="A31" s="95"/>
      <c r="B31" s="95"/>
      <c r="C31" s="95"/>
      <c r="D31" s="95"/>
      <c r="E31" s="95"/>
      <c r="F31" s="95"/>
      <c r="G31" s="95"/>
      <c r="H31" s="95"/>
      <c r="I31" s="101"/>
      <c r="J31" s="512"/>
      <c r="K31" s="92"/>
      <c r="L31" s="92"/>
    </row>
    <row r="32" spans="1:12" ht="15" customHeight="1">
      <c r="A32" s="573" t="s">
        <v>122</v>
      </c>
      <c r="B32" s="523"/>
      <c r="C32" s="523"/>
      <c r="D32" s="523"/>
      <c r="E32" s="523"/>
      <c r="F32" s="523"/>
      <c r="G32" s="523"/>
      <c r="H32" s="523"/>
      <c r="I32" s="524"/>
      <c r="J32" s="496" t="s">
        <v>1220</v>
      </c>
      <c r="K32" s="92"/>
      <c r="L32" s="92"/>
    </row>
    <row r="33" spans="1:12" ht="15" customHeight="1">
      <c r="A33" s="568" t="s">
        <v>123</v>
      </c>
      <c r="B33" s="523"/>
      <c r="C33" s="523"/>
      <c r="D33" s="523"/>
      <c r="E33" s="523"/>
      <c r="F33" s="523"/>
      <c r="G33" s="524"/>
      <c r="H33" s="94" t="s">
        <v>109</v>
      </c>
      <c r="I33" s="94" t="s">
        <v>110</v>
      </c>
      <c r="J33" s="94"/>
      <c r="K33" s="92"/>
      <c r="L33" s="92"/>
    </row>
    <row r="34" spans="1:12" ht="15" customHeight="1">
      <c r="A34" s="94" t="s">
        <v>85</v>
      </c>
      <c r="B34" s="570" t="s">
        <v>216</v>
      </c>
      <c r="C34" s="523"/>
      <c r="D34" s="523"/>
      <c r="E34" s="523"/>
      <c r="F34" s="523"/>
      <c r="G34" s="524"/>
      <c r="H34" s="425"/>
      <c r="I34" s="98">
        <f>$I$30*H34</f>
        <v>0</v>
      </c>
      <c r="J34" s="497"/>
      <c r="K34" s="92"/>
      <c r="L34" s="92"/>
    </row>
    <row r="35" spans="1:12" ht="15" customHeight="1">
      <c r="A35" s="94" t="s">
        <v>87</v>
      </c>
      <c r="B35" s="570" t="s">
        <v>125</v>
      </c>
      <c r="C35" s="523"/>
      <c r="D35" s="523"/>
      <c r="E35" s="523"/>
      <c r="F35" s="523"/>
      <c r="G35" s="524"/>
      <c r="H35" s="423"/>
      <c r="I35" s="98">
        <f>H35*I30</f>
        <v>0</v>
      </c>
      <c r="J35" s="497"/>
      <c r="K35" s="92"/>
      <c r="L35" s="92"/>
    </row>
    <row r="36" spans="1:12" ht="15" customHeight="1">
      <c r="A36" s="568" t="s">
        <v>126</v>
      </c>
      <c r="B36" s="523"/>
      <c r="C36" s="523"/>
      <c r="D36" s="523"/>
      <c r="E36" s="523"/>
      <c r="F36" s="523"/>
      <c r="G36" s="524"/>
      <c r="H36" s="102">
        <f>TRUNC(SUM(H34:H35),4)</f>
        <v>0</v>
      </c>
      <c r="I36" s="103">
        <f>TRUNC(SUM(I34:I35),2)</f>
        <v>0</v>
      </c>
      <c r="J36" s="498" t="s">
        <v>1221</v>
      </c>
      <c r="K36" s="92"/>
      <c r="L36" s="92"/>
    </row>
    <row r="37" spans="1:12" ht="15" customHeight="1">
      <c r="A37" s="569"/>
      <c r="B37" s="519"/>
      <c r="C37" s="519"/>
      <c r="D37" s="519"/>
      <c r="E37" s="519"/>
      <c r="F37" s="519"/>
      <c r="G37" s="519"/>
      <c r="H37" s="519"/>
      <c r="I37" s="520"/>
      <c r="J37" s="499"/>
      <c r="K37" s="104" t="s">
        <v>127</v>
      </c>
      <c r="L37" s="105">
        <f>I30+I36</f>
        <v>0</v>
      </c>
    </row>
    <row r="38" spans="1:12" ht="15" customHeight="1">
      <c r="A38" s="568" t="s">
        <v>128</v>
      </c>
      <c r="B38" s="523"/>
      <c r="C38" s="523"/>
      <c r="D38" s="523"/>
      <c r="E38" s="523"/>
      <c r="F38" s="523"/>
      <c r="G38" s="524"/>
      <c r="H38" s="94" t="s">
        <v>109</v>
      </c>
      <c r="I38" s="94" t="s">
        <v>110</v>
      </c>
      <c r="J38" s="496" t="s">
        <v>1220</v>
      </c>
      <c r="K38" s="92"/>
      <c r="L38" s="92"/>
    </row>
    <row r="39" spans="1:12" ht="15" customHeight="1">
      <c r="A39" s="94" t="s">
        <v>85</v>
      </c>
      <c r="B39" s="570" t="s">
        <v>129</v>
      </c>
      <c r="C39" s="523"/>
      <c r="D39" s="523"/>
      <c r="E39" s="523"/>
      <c r="F39" s="523"/>
      <c r="G39" s="524"/>
      <c r="H39" s="97">
        <v>0.2</v>
      </c>
      <c r="I39" s="98">
        <f t="shared" ref="I39:I46" si="0">H39*$L$37</f>
        <v>0</v>
      </c>
      <c r="J39" s="497"/>
      <c r="K39" s="92"/>
      <c r="L39" s="92"/>
    </row>
    <row r="40" spans="1:12" ht="12.75">
      <c r="A40" s="94" t="s">
        <v>87</v>
      </c>
      <c r="B40" s="570" t="s">
        <v>130</v>
      </c>
      <c r="C40" s="523"/>
      <c r="D40" s="523"/>
      <c r="E40" s="523"/>
      <c r="F40" s="523"/>
      <c r="G40" s="524"/>
      <c r="H40" s="97">
        <v>2.5000000000000001E-2</v>
      </c>
      <c r="I40" s="98">
        <f t="shared" si="0"/>
        <v>0</v>
      </c>
      <c r="J40" s="497"/>
      <c r="K40" s="92"/>
      <c r="L40" s="92"/>
    </row>
    <row r="41" spans="1:12" ht="12.75">
      <c r="A41" s="94" t="s">
        <v>90</v>
      </c>
      <c r="B41" s="570" t="s">
        <v>131</v>
      </c>
      <c r="C41" s="523"/>
      <c r="D41" s="523"/>
      <c r="E41" s="523"/>
      <c r="F41" s="523"/>
      <c r="G41" s="524"/>
      <c r="H41" s="106"/>
      <c r="I41" s="98">
        <f t="shared" si="0"/>
        <v>0</v>
      </c>
      <c r="J41" s="497"/>
      <c r="K41" s="92"/>
      <c r="L41" s="92"/>
    </row>
    <row r="42" spans="1:12" ht="12.75">
      <c r="A42" s="94" t="s">
        <v>92</v>
      </c>
      <c r="B42" s="570" t="s">
        <v>132</v>
      </c>
      <c r="C42" s="523"/>
      <c r="D42" s="523"/>
      <c r="E42" s="523"/>
      <c r="F42" s="523"/>
      <c r="G42" s="524"/>
      <c r="H42" s="97">
        <v>1.4999999999999999E-2</v>
      </c>
      <c r="I42" s="98">
        <f t="shared" si="0"/>
        <v>0</v>
      </c>
      <c r="J42" s="497"/>
      <c r="K42" s="92"/>
      <c r="L42" s="92"/>
    </row>
    <row r="43" spans="1:12" ht="12.75">
      <c r="A43" s="94" t="s">
        <v>115</v>
      </c>
      <c r="B43" s="570" t="s">
        <v>133</v>
      </c>
      <c r="C43" s="523"/>
      <c r="D43" s="523"/>
      <c r="E43" s="523"/>
      <c r="F43" s="523"/>
      <c r="G43" s="524"/>
      <c r="H43" s="97">
        <v>0.01</v>
      </c>
      <c r="I43" s="98">
        <f t="shared" si="0"/>
        <v>0</v>
      </c>
      <c r="J43" s="497"/>
      <c r="K43" s="92"/>
      <c r="L43" s="92"/>
    </row>
    <row r="44" spans="1:12" ht="12.75">
      <c r="A44" s="94" t="s">
        <v>117</v>
      </c>
      <c r="B44" s="570" t="s">
        <v>134</v>
      </c>
      <c r="C44" s="523"/>
      <c r="D44" s="523"/>
      <c r="E44" s="523"/>
      <c r="F44" s="523"/>
      <c r="G44" s="524"/>
      <c r="H44" s="97">
        <v>6.0000000000000001E-3</v>
      </c>
      <c r="I44" s="98">
        <f t="shared" si="0"/>
        <v>0</v>
      </c>
      <c r="J44" s="497"/>
      <c r="K44" s="92"/>
      <c r="L44" s="92"/>
    </row>
    <row r="45" spans="1:12" ht="12.75">
      <c r="A45" s="94" t="s">
        <v>119</v>
      </c>
      <c r="B45" s="570" t="s">
        <v>135</v>
      </c>
      <c r="C45" s="523"/>
      <c r="D45" s="523"/>
      <c r="E45" s="523"/>
      <c r="F45" s="523"/>
      <c r="G45" s="524"/>
      <c r="H45" s="97">
        <v>2E-3</v>
      </c>
      <c r="I45" s="98">
        <f t="shared" si="0"/>
        <v>0</v>
      </c>
      <c r="J45" s="497"/>
      <c r="K45" s="92"/>
      <c r="L45" s="92"/>
    </row>
    <row r="46" spans="1:12" ht="12.75">
      <c r="A46" s="94" t="s">
        <v>136</v>
      </c>
      <c r="B46" s="570" t="s">
        <v>137</v>
      </c>
      <c r="C46" s="523"/>
      <c r="D46" s="523"/>
      <c r="E46" s="523"/>
      <c r="F46" s="523"/>
      <c r="G46" s="524"/>
      <c r="H46" s="97">
        <v>0.08</v>
      </c>
      <c r="I46" s="98">
        <f t="shared" si="0"/>
        <v>0</v>
      </c>
      <c r="J46" s="497"/>
      <c r="K46" s="92"/>
      <c r="L46" s="92"/>
    </row>
    <row r="47" spans="1:12" ht="12.75">
      <c r="A47" s="568" t="s">
        <v>138</v>
      </c>
      <c r="B47" s="523"/>
      <c r="C47" s="523"/>
      <c r="D47" s="523"/>
      <c r="E47" s="523"/>
      <c r="F47" s="523"/>
      <c r="G47" s="524"/>
      <c r="H47" s="102">
        <f>SUM(H39:H46)</f>
        <v>0.33800000000000002</v>
      </c>
      <c r="I47" s="103">
        <f>TRUNC(SUM(I39:I46),2)</f>
        <v>0</v>
      </c>
      <c r="J47" s="498" t="s">
        <v>1222</v>
      </c>
      <c r="K47" s="92"/>
      <c r="L47" s="92"/>
    </row>
    <row r="48" spans="1:12" ht="12.75">
      <c r="A48" s="569"/>
      <c r="B48" s="519"/>
      <c r="C48" s="519"/>
      <c r="D48" s="519"/>
      <c r="E48" s="519"/>
      <c r="F48" s="519"/>
      <c r="G48" s="519"/>
      <c r="H48" s="519"/>
      <c r="I48" s="520"/>
      <c r="J48" s="499"/>
      <c r="K48" s="92"/>
      <c r="L48" s="92"/>
    </row>
    <row r="49" spans="1:12" ht="12.75">
      <c r="A49" s="568" t="s">
        <v>139</v>
      </c>
      <c r="B49" s="523"/>
      <c r="C49" s="523"/>
      <c r="D49" s="523"/>
      <c r="E49" s="523"/>
      <c r="F49" s="523"/>
      <c r="G49" s="524"/>
      <c r="H49" s="102"/>
      <c r="I49" s="94" t="s">
        <v>110</v>
      </c>
      <c r="J49" s="496" t="s">
        <v>1220</v>
      </c>
      <c r="K49" s="92"/>
      <c r="L49" s="92"/>
    </row>
    <row r="50" spans="1:12" ht="12.75">
      <c r="A50" s="94" t="s">
        <v>85</v>
      </c>
      <c r="B50" s="582" t="s">
        <v>140</v>
      </c>
      <c r="C50" s="523"/>
      <c r="D50" s="523"/>
      <c r="E50" s="523"/>
      <c r="F50" s="523"/>
      <c r="G50" s="524"/>
      <c r="H50" s="93" t="s">
        <v>141</v>
      </c>
      <c r="I50" s="98"/>
      <c r="J50" s="497"/>
      <c r="K50" s="92"/>
      <c r="L50" s="92"/>
    </row>
    <row r="51" spans="1:12" ht="12.75">
      <c r="A51" s="94" t="s">
        <v>87</v>
      </c>
      <c r="B51" s="582" t="s">
        <v>142</v>
      </c>
      <c r="C51" s="523"/>
      <c r="D51" s="523"/>
      <c r="E51" s="523"/>
      <c r="F51" s="523"/>
      <c r="G51" s="524"/>
      <c r="H51" s="93" t="s">
        <v>141</v>
      </c>
      <c r="I51" s="98"/>
      <c r="J51" s="497"/>
      <c r="K51" s="92"/>
      <c r="L51" s="92"/>
    </row>
    <row r="52" spans="1:12" ht="12.75">
      <c r="A52" s="94" t="s">
        <v>90</v>
      </c>
      <c r="B52" s="582" t="s">
        <v>143</v>
      </c>
      <c r="C52" s="523"/>
      <c r="D52" s="523"/>
      <c r="E52" s="523"/>
      <c r="F52" s="523"/>
      <c r="G52" s="524"/>
      <c r="H52" s="93" t="s">
        <v>141</v>
      </c>
      <c r="I52" s="98"/>
      <c r="J52" s="497"/>
      <c r="K52" s="92"/>
      <c r="L52" s="92"/>
    </row>
    <row r="53" spans="1:12" ht="12.75">
      <c r="A53" s="94" t="s">
        <v>115</v>
      </c>
      <c r="B53" s="570" t="s">
        <v>144</v>
      </c>
      <c r="C53" s="523"/>
      <c r="D53" s="523"/>
      <c r="E53" s="523"/>
      <c r="F53" s="523"/>
      <c r="G53" s="524"/>
      <c r="H53" s="93" t="s">
        <v>141</v>
      </c>
      <c r="I53" s="107"/>
      <c r="J53" s="500"/>
      <c r="K53" s="92"/>
      <c r="L53" s="92"/>
    </row>
    <row r="54" spans="1:12" ht="12.75">
      <c r="A54" s="94" t="s">
        <v>119</v>
      </c>
      <c r="B54" s="582" t="s">
        <v>145</v>
      </c>
      <c r="C54" s="523"/>
      <c r="D54" s="523"/>
      <c r="E54" s="523"/>
      <c r="F54" s="523"/>
      <c r="G54" s="524"/>
      <c r="H54" s="93" t="s">
        <v>141</v>
      </c>
      <c r="I54" s="98"/>
      <c r="J54" s="500"/>
      <c r="K54" s="92"/>
      <c r="L54" s="92"/>
    </row>
    <row r="55" spans="1:12" ht="12.75">
      <c r="A55" s="568" t="s">
        <v>146</v>
      </c>
      <c r="B55" s="523"/>
      <c r="C55" s="523"/>
      <c r="D55" s="523"/>
      <c r="E55" s="523"/>
      <c r="F55" s="523"/>
      <c r="G55" s="523"/>
      <c r="H55" s="524"/>
      <c r="I55" s="103">
        <f>SUM(I50:I54)</f>
        <v>0</v>
      </c>
      <c r="J55" s="501" t="s">
        <v>1223</v>
      </c>
      <c r="K55" s="92"/>
      <c r="L55" s="92"/>
    </row>
    <row r="56" spans="1:12" ht="12.75">
      <c r="A56" s="569"/>
      <c r="B56" s="519"/>
      <c r="C56" s="519"/>
      <c r="D56" s="519"/>
      <c r="E56" s="519"/>
      <c r="F56" s="519"/>
      <c r="G56" s="519"/>
      <c r="H56" s="519"/>
      <c r="I56" s="520"/>
      <c r="J56" s="499"/>
      <c r="K56" s="92"/>
      <c r="L56" s="92"/>
    </row>
    <row r="57" spans="1:12" ht="12.75">
      <c r="A57" s="571" t="s">
        <v>147</v>
      </c>
      <c r="B57" s="523"/>
      <c r="C57" s="523"/>
      <c r="D57" s="523"/>
      <c r="E57" s="523"/>
      <c r="F57" s="523"/>
      <c r="G57" s="523"/>
      <c r="H57" s="523"/>
      <c r="I57" s="524"/>
      <c r="J57" s="496" t="s">
        <v>1220</v>
      </c>
      <c r="K57" s="92"/>
      <c r="L57" s="92"/>
    </row>
    <row r="58" spans="1:12" ht="12.75">
      <c r="A58" s="568" t="s">
        <v>148</v>
      </c>
      <c r="B58" s="523"/>
      <c r="C58" s="523"/>
      <c r="D58" s="523"/>
      <c r="E58" s="523"/>
      <c r="F58" s="523"/>
      <c r="G58" s="523"/>
      <c r="H58" s="524"/>
      <c r="I58" s="94" t="s">
        <v>110</v>
      </c>
      <c r="J58" s="94"/>
      <c r="K58" s="92"/>
      <c r="L58" s="92"/>
    </row>
    <row r="59" spans="1:12" ht="12.75">
      <c r="A59" s="94" t="s">
        <v>149</v>
      </c>
      <c r="B59" s="572" t="s">
        <v>150</v>
      </c>
      <c r="C59" s="523"/>
      <c r="D59" s="523"/>
      <c r="E59" s="523"/>
      <c r="F59" s="523"/>
      <c r="G59" s="523"/>
      <c r="H59" s="524"/>
      <c r="I59" s="96">
        <f>I36</f>
        <v>0</v>
      </c>
      <c r="J59" s="493"/>
      <c r="K59" s="92"/>
      <c r="L59" s="92"/>
    </row>
    <row r="60" spans="1:12" ht="12.75">
      <c r="A60" s="94" t="s">
        <v>151</v>
      </c>
      <c r="B60" s="572" t="s">
        <v>152</v>
      </c>
      <c r="C60" s="523"/>
      <c r="D60" s="523"/>
      <c r="E60" s="523"/>
      <c r="F60" s="523"/>
      <c r="G60" s="523"/>
      <c r="H60" s="524"/>
      <c r="I60" s="96">
        <f>I47</f>
        <v>0</v>
      </c>
      <c r="J60" s="493"/>
      <c r="K60" s="92"/>
      <c r="L60" s="92"/>
    </row>
    <row r="61" spans="1:12" ht="12.75">
      <c r="A61" s="94" t="s">
        <v>153</v>
      </c>
      <c r="B61" s="572" t="s">
        <v>154</v>
      </c>
      <c r="C61" s="523"/>
      <c r="D61" s="523"/>
      <c r="E61" s="523"/>
      <c r="F61" s="523"/>
      <c r="G61" s="523"/>
      <c r="H61" s="524"/>
      <c r="I61" s="96">
        <f>I55</f>
        <v>0</v>
      </c>
      <c r="J61" s="493"/>
      <c r="K61" s="92"/>
      <c r="L61" s="92"/>
    </row>
    <row r="62" spans="1:12" ht="12.75">
      <c r="A62" s="568" t="s">
        <v>155</v>
      </c>
      <c r="B62" s="523"/>
      <c r="C62" s="523"/>
      <c r="D62" s="523"/>
      <c r="E62" s="523"/>
      <c r="F62" s="523"/>
      <c r="G62" s="523"/>
      <c r="H62" s="524"/>
      <c r="I62" s="100">
        <f>TRUNC(SUM(I59:I61),2)</f>
        <v>0</v>
      </c>
      <c r="J62" s="502" t="s">
        <v>1224</v>
      </c>
      <c r="K62" s="92"/>
      <c r="L62" s="92"/>
    </row>
    <row r="63" spans="1:12" ht="12.75">
      <c r="A63" s="569"/>
      <c r="B63" s="519"/>
      <c r="C63" s="519"/>
      <c r="D63" s="519"/>
      <c r="E63" s="519"/>
      <c r="F63" s="519"/>
      <c r="G63" s="519"/>
      <c r="H63" s="519"/>
      <c r="I63" s="520"/>
      <c r="J63" s="499"/>
      <c r="K63" s="92"/>
      <c r="L63" s="92"/>
    </row>
    <row r="64" spans="1:12" ht="12.75">
      <c r="A64" s="573" t="s">
        <v>156</v>
      </c>
      <c r="B64" s="523"/>
      <c r="C64" s="523"/>
      <c r="D64" s="523"/>
      <c r="E64" s="523"/>
      <c r="F64" s="523"/>
      <c r="G64" s="523"/>
      <c r="H64" s="523"/>
      <c r="I64" s="524"/>
      <c r="J64" s="496" t="s">
        <v>1220</v>
      </c>
      <c r="K64" s="92"/>
      <c r="L64" s="92"/>
    </row>
    <row r="65" spans="1:12" ht="12.75">
      <c r="A65" s="94">
        <v>3</v>
      </c>
      <c r="B65" s="568" t="s">
        <v>157</v>
      </c>
      <c r="C65" s="523"/>
      <c r="D65" s="523"/>
      <c r="E65" s="523"/>
      <c r="F65" s="523"/>
      <c r="G65" s="524"/>
      <c r="H65" s="94" t="s">
        <v>109</v>
      </c>
      <c r="I65" s="94" t="s">
        <v>110</v>
      </c>
      <c r="J65" s="94"/>
      <c r="K65" s="92"/>
      <c r="L65" s="92"/>
    </row>
    <row r="66" spans="1:12" ht="12.75">
      <c r="A66" s="94" t="s">
        <v>85</v>
      </c>
      <c r="B66" s="570" t="s">
        <v>158</v>
      </c>
      <c r="C66" s="523"/>
      <c r="D66" s="523"/>
      <c r="E66" s="523"/>
      <c r="F66" s="523"/>
      <c r="G66" s="524"/>
      <c r="H66" s="97"/>
      <c r="I66" s="98">
        <f>$I$30*H66</f>
        <v>0</v>
      </c>
      <c r="J66" s="497"/>
      <c r="K66" s="92"/>
      <c r="L66" s="92"/>
    </row>
    <row r="67" spans="1:12" ht="12.75">
      <c r="A67" s="94" t="s">
        <v>87</v>
      </c>
      <c r="B67" s="570" t="s">
        <v>159</v>
      </c>
      <c r="C67" s="523"/>
      <c r="D67" s="523"/>
      <c r="E67" s="523"/>
      <c r="F67" s="523"/>
      <c r="G67" s="524"/>
      <c r="H67" s="97"/>
      <c r="I67" s="98">
        <f>H67*I30</f>
        <v>0</v>
      </c>
      <c r="J67" s="497"/>
      <c r="K67" s="92"/>
      <c r="L67" s="92"/>
    </row>
    <row r="68" spans="1:12" ht="12.75">
      <c r="A68" s="94" t="s">
        <v>90</v>
      </c>
      <c r="B68" s="570" t="s">
        <v>160</v>
      </c>
      <c r="C68" s="523"/>
      <c r="D68" s="523"/>
      <c r="E68" s="523"/>
      <c r="F68" s="523"/>
      <c r="G68" s="524"/>
      <c r="H68" s="108"/>
      <c r="I68" s="98">
        <f t="shared" ref="I68:I71" si="1">$I$30*H68</f>
        <v>0</v>
      </c>
      <c r="J68" s="503"/>
      <c r="K68" s="92"/>
      <c r="L68" s="92"/>
    </row>
    <row r="69" spans="1:12" ht="12.75">
      <c r="A69" s="94" t="s">
        <v>92</v>
      </c>
      <c r="B69" s="570" t="s">
        <v>161</v>
      </c>
      <c r="C69" s="523"/>
      <c r="D69" s="523"/>
      <c r="E69" s="523"/>
      <c r="F69" s="523"/>
      <c r="G69" s="524"/>
      <c r="H69" s="97"/>
      <c r="I69" s="98">
        <f t="shared" si="1"/>
        <v>0</v>
      </c>
      <c r="J69" s="497"/>
      <c r="K69" s="92"/>
      <c r="L69" s="92"/>
    </row>
    <row r="70" spans="1:12" ht="12.75">
      <c r="A70" s="94" t="s">
        <v>115</v>
      </c>
      <c r="B70" s="570" t="s">
        <v>162</v>
      </c>
      <c r="C70" s="523"/>
      <c r="D70" s="523"/>
      <c r="E70" s="523"/>
      <c r="F70" s="523"/>
      <c r="G70" s="524"/>
      <c r="H70" s="110"/>
      <c r="I70" s="98">
        <f t="shared" si="1"/>
        <v>0</v>
      </c>
      <c r="J70" s="497"/>
      <c r="K70" s="92"/>
      <c r="L70" s="92"/>
    </row>
    <row r="71" spans="1:12" ht="12.75">
      <c r="A71" s="94" t="s">
        <v>117</v>
      </c>
      <c r="B71" s="570" t="s">
        <v>163</v>
      </c>
      <c r="C71" s="523"/>
      <c r="D71" s="523"/>
      <c r="E71" s="523"/>
      <c r="F71" s="523"/>
      <c r="G71" s="524"/>
      <c r="H71" s="97"/>
      <c r="I71" s="98">
        <f t="shared" si="1"/>
        <v>0</v>
      </c>
      <c r="J71" s="497"/>
      <c r="K71" s="92"/>
      <c r="L71" s="92"/>
    </row>
    <row r="72" spans="1:12" ht="12.75">
      <c r="A72" s="568" t="s">
        <v>164</v>
      </c>
      <c r="B72" s="523"/>
      <c r="C72" s="523"/>
      <c r="D72" s="523"/>
      <c r="E72" s="523"/>
      <c r="F72" s="523"/>
      <c r="G72" s="524"/>
      <c r="H72" s="111">
        <f>TRUNC(SUM(H66:H71),4)</f>
        <v>0</v>
      </c>
      <c r="I72" s="103">
        <f>TRUNC(SUM(I66:I71),2)</f>
        <v>0</v>
      </c>
      <c r="J72" s="501" t="s">
        <v>1225</v>
      </c>
      <c r="K72" s="92"/>
      <c r="L72" s="92"/>
    </row>
    <row r="73" spans="1:12" ht="12.75">
      <c r="A73" s="569"/>
      <c r="B73" s="519"/>
      <c r="C73" s="519"/>
      <c r="D73" s="519"/>
      <c r="E73" s="519"/>
      <c r="F73" s="519"/>
      <c r="G73" s="519"/>
      <c r="H73" s="519"/>
      <c r="I73" s="520"/>
      <c r="J73" s="504"/>
      <c r="K73" s="92"/>
      <c r="L73" s="92"/>
    </row>
    <row r="74" spans="1:12" ht="12.75">
      <c r="A74" s="573" t="s">
        <v>165</v>
      </c>
      <c r="B74" s="523"/>
      <c r="C74" s="523"/>
      <c r="D74" s="523"/>
      <c r="E74" s="523"/>
      <c r="F74" s="523"/>
      <c r="G74" s="523"/>
      <c r="H74" s="523"/>
      <c r="I74" s="524"/>
      <c r="J74" s="496" t="s">
        <v>1220</v>
      </c>
      <c r="K74" s="92"/>
      <c r="L74" s="92"/>
    </row>
    <row r="75" spans="1:12" ht="12.75">
      <c r="A75" s="568" t="s">
        <v>166</v>
      </c>
      <c r="B75" s="523"/>
      <c r="C75" s="523"/>
      <c r="D75" s="523"/>
      <c r="E75" s="523"/>
      <c r="F75" s="523"/>
      <c r="G75" s="524"/>
      <c r="H75" s="94" t="s">
        <v>109</v>
      </c>
      <c r="I75" s="94" t="s">
        <v>110</v>
      </c>
      <c r="J75" s="94"/>
      <c r="K75" s="92"/>
      <c r="L75" s="92"/>
    </row>
    <row r="76" spans="1:12" ht="12.75">
      <c r="A76" s="94" t="s">
        <v>85</v>
      </c>
      <c r="B76" s="570" t="s">
        <v>167</v>
      </c>
      <c r="C76" s="523"/>
      <c r="D76" s="523"/>
      <c r="E76" s="523"/>
      <c r="F76" s="523"/>
      <c r="G76" s="524"/>
      <c r="H76" s="97"/>
      <c r="I76" s="98">
        <f t="shared" ref="I76:I79" si="2">$I$30*H76</f>
        <v>0</v>
      </c>
      <c r="J76" s="500"/>
      <c r="K76" s="92"/>
      <c r="L76" s="92"/>
    </row>
    <row r="77" spans="1:12" ht="12.75">
      <c r="A77" s="94" t="s">
        <v>87</v>
      </c>
      <c r="B77" s="570" t="s">
        <v>168</v>
      </c>
      <c r="C77" s="523"/>
      <c r="D77" s="523"/>
      <c r="E77" s="523"/>
      <c r="F77" s="523"/>
      <c r="G77" s="524"/>
      <c r="H77" s="97"/>
      <c r="I77" s="98">
        <f t="shared" si="2"/>
        <v>0</v>
      </c>
      <c r="J77" s="500"/>
      <c r="K77" s="92"/>
      <c r="L77" s="92"/>
    </row>
    <row r="78" spans="1:12" ht="12.75">
      <c r="A78" s="94" t="s">
        <v>90</v>
      </c>
      <c r="B78" s="570" t="s">
        <v>169</v>
      </c>
      <c r="C78" s="523"/>
      <c r="D78" s="523"/>
      <c r="E78" s="523"/>
      <c r="F78" s="523"/>
      <c r="G78" s="524"/>
      <c r="H78" s="97"/>
      <c r="I78" s="98">
        <f t="shared" si="2"/>
        <v>0</v>
      </c>
      <c r="J78" s="500"/>
      <c r="K78" s="92"/>
      <c r="L78" s="92"/>
    </row>
    <row r="79" spans="1:12" ht="12.75">
      <c r="A79" s="94" t="s">
        <v>92</v>
      </c>
      <c r="B79" s="570" t="s">
        <v>217</v>
      </c>
      <c r="C79" s="523"/>
      <c r="D79" s="523"/>
      <c r="E79" s="523"/>
      <c r="F79" s="523"/>
      <c r="G79" s="524"/>
      <c r="H79" s="97"/>
      <c r="I79" s="98">
        <f t="shared" si="2"/>
        <v>0</v>
      </c>
      <c r="J79" s="500"/>
      <c r="K79" s="92"/>
      <c r="L79" s="92"/>
    </row>
    <row r="80" spans="1:12" ht="12.75">
      <c r="A80" s="94" t="s">
        <v>115</v>
      </c>
      <c r="B80" s="570" t="s">
        <v>171</v>
      </c>
      <c r="C80" s="523"/>
      <c r="D80" s="523"/>
      <c r="E80" s="523"/>
      <c r="F80" s="523"/>
      <c r="G80" s="524"/>
      <c r="H80" s="97"/>
      <c r="I80" s="98">
        <f>H80*I30</f>
        <v>0</v>
      </c>
      <c r="J80" s="500"/>
      <c r="K80" s="92"/>
      <c r="L80" s="99"/>
    </row>
    <row r="81" spans="1:12" ht="12.75">
      <c r="A81" s="94" t="s">
        <v>117</v>
      </c>
      <c r="B81" s="574" t="s">
        <v>172</v>
      </c>
      <c r="C81" s="523"/>
      <c r="D81" s="523"/>
      <c r="E81" s="523"/>
      <c r="F81" s="523"/>
      <c r="G81" s="524"/>
      <c r="H81" s="97"/>
      <c r="I81" s="98">
        <f>$I$30*H81</f>
        <v>0</v>
      </c>
      <c r="J81" s="500"/>
      <c r="K81" s="92"/>
      <c r="L81" s="92"/>
    </row>
    <row r="82" spans="1:12" ht="12.75">
      <c r="A82" s="568" t="s">
        <v>173</v>
      </c>
      <c r="B82" s="523"/>
      <c r="C82" s="523"/>
      <c r="D82" s="523"/>
      <c r="E82" s="523"/>
      <c r="F82" s="523"/>
      <c r="G82" s="524"/>
      <c r="H82" s="111">
        <f t="shared" ref="H82:I82" si="3">SUM(H76:H81)</f>
        <v>0</v>
      </c>
      <c r="I82" s="103">
        <f t="shared" si="3"/>
        <v>0</v>
      </c>
      <c r="J82" s="498" t="s">
        <v>1226</v>
      </c>
      <c r="K82" s="92"/>
      <c r="L82" s="92"/>
    </row>
    <row r="83" spans="1:12" ht="12.75">
      <c r="A83" s="569"/>
      <c r="B83" s="519"/>
      <c r="C83" s="519"/>
      <c r="D83" s="519"/>
      <c r="E83" s="519"/>
      <c r="F83" s="519"/>
      <c r="G83" s="519"/>
      <c r="H83" s="519"/>
      <c r="I83" s="520"/>
      <c r="J83" s="499"/>
      <c r="K83" s="92"/>
      <c r="L83" s="92"/>
    </row>
    <row r="84" spans="1:12" ht="12.75">
      <c r="A84" s="568" t="s">
        <v>174</v>
      </c>
      <c r="B84" s="523"/>
      <c r="C84" s="523"/>
      <c r="D84" s="523"/>
      <c r="E84" s="523"/>
      <c r="F84" s="523"/>
      <c r="G84" s="524"/>
      <c r="H84" s="94" t="s">
        <v>109</v>
      </c>
      <c r="I84" s="94" t="s">
        <v>110</v>
      </c>
      <c r="J84" s="496" t="s">
        <v>1220</v>
      </c>
      <c r="K84" s="92"/>
      <c r="L84" s="92"/>
    </row>
    <row r="85" spans="1:12" ht="12.75">
      <c r="A85" s="94" t="s">
        <v>85</v>
      </c>
      <c r="B85" s="570" t="s">
        <v>175</v>
      </c>
      <c r="C85" s="523"/>
      <c r="D85" s="523"/>
      <c r="E85" s="523"/>
      <c r="F85" s="523"/>
      <c r="G85" s="524"/>
      <c r="H85" s="97">
        <v>0</v>
      </c>
      <c r="I85" s="98">
        <f>$I$30*H85</f>
        <v>0</v>
      </c>
      <c r="J85" s="505"/>
      <c r="K85" s="92"/>
      <c r="L85" s="92"/>
    </row>
    <row r="86" spans="1:12" ht="12.75">
      <c r="A86" s="568" t="s">
        <v>176</v>
      </c>
      <c r="B86" s="523"/>
      <c r="C86" s="523"/>
      <c r="D86" s="523"/>
      <c r="E86" s="523"/>
      <c r="F86" s="523"/>
      <c r="G86" s="524"/>
      <c r="H86" s="102">
        <f>TRUNC(SUM(H85),4)</f>
        <v>0</v>
      </c>
      <c r="I86" s="103">
        <f>TRUNC(SUM(I85),2)</f>
        <v>0</v>
      </c>
      <c r="J86" s="501"/>
      <c r="K86" s="92"/>
      <c r="L86" s="92"/>
    </row>
    <row r="87" spans="1:12" ht="12.75">
      <c r="A87" s="569"/>
      <c r="B87" s="519"/>
      <c r="C87" s="519"/>
      <c r="D87" s="519"/>
      <c r="E87" s="519"/>
      <c r="F87" s="519"/>
      <c r="G87" s="519"/>
      <c r="H87" s="519"/>
      <c r="I87" s="520"/>
      <c r="J87" s="499"/>
      <c r="K87" s="92"/>
      <c r="L87" s="92"/>
    </row>
    <row r="88" spans="1:12" ht="12.75">
      <c r="A88" s="571" t="s">
        <v>177</v>
      </c>
      <c r="B88" s="523"/>
      <c r="C88" s="523"/>
      <c r="D88" s="523"/>
      <c r="E88" s="523"/>
      <c r="F88" s="523"/>
      <c r="G88" s="523"/>
      <c r="H88" s="523"/>
      <c r="I88" s="524"/>
      <c r="J88" s="496" t="s">
        <v>1220</v>
      </c>
      <c r="K88" s="92"/>
      <c r="L88" s="92"/>
    </row>
    <row r="89" spans="1:12" ht="12.75">
      <c r="A89" s="568" t="s">
        <v>178</v>
      </c>
      <c r="B89" s="523"/>
      <c r="C89" s="523"/>
      <c r="D89" s="523"/>
      <c r="E89" s="523"/>
      <c r="F89" s="523"/>
      <c r="G89" s="523"/>
      <c r="H89" s="524"/>
      <c r="I89" s="94" t="s">
        <v>110</v>
      </c>
      <c r="J89" s="94"/>
      <c r="K89" s="92"/>
      <c r="L89" s="92"/>
    </row>
    <row r="90" spans="1:12" ht="12.75">
      <c r="A90" s="94" t="s">
        <v>179</v>
      </c>
      <c r="B90" s="572" t="s">
        <v>168</v>
      </c>
      <c r="C90" s="523"/>
      <c r="D90" s="523"/>
      <c r="E90" s="523"/>
      <c r="F90" s="523"/>
      <c r="G90" s="523"/>
      <c r="H90" s="524"/>
      <c r="I90" s="98">
        <f>I82</f>
        <v>0</v>
      </c>
      <c r="J90" s="500"/>
      <c r="K90" s="92"/>
      <c r="L90" s="92"/>
    </row>
    <row r="91" spans="1:12" ht="12.75">
      <c r="A91" s="94" t="s">
        <v>180</v>
      </c>
      <c r="B91" s="572" t="s">
        <v>181</v>
      </c>
      <c r="C91" s="523"/>
      <c r="D91" s="523"/>
      <c r="E91" s="523"/>
      <c r="F91" s="523"/>
      <c r="G91" s="523"/>
      <c r="H91" s="524"/>
      <c r="I91" s="98">
        <f>I86</f>
        <v>0</v>
      </c>
      <c r="J91" s="500"/>
      <c r="K91" s="92"/>
      <c r="L91" s="92"/>
    </row>
    <row r="92" spans="1:12" ht="12.75">
      <c r="A92" s="568" t="s">
        <v>182</v>
      </c>
      <c r="B92" s="523"/>
      <c r="C92" s="523"/>
      <c r="D92" s="523"/>
      <c r="E92" s="523"/>
      <c r="F92" s="523"/>
      <c r="G92" s="523"/>
      <c r="H92" s="524"/>
      <c r="I92" s="103">
        <f>TRUNC(SUM(I90:I91),2)</f>
        <v>0</v>
      </c>
      <c r="J92" s="501" t="s">
        <v>1226</v>
      </c>
      <c r="K92" s="92"/>
      <c r="L92" s="92"/>
    </row>
    <row r="93" spans="1:12" ht="12.75">
      <c r="A93" s="569"/>
      <c r="B93" s="519"/>
      <c r="C93" s="519"/>
      <c r="D93" s="519"/>
      <c r="E93" s="519"/>
      <c r="F93" s="519"/>
      <c r="G93" s="519"/>
      <c r="H93" s="519"/>
      <c r="I93" s="520"/>
      <c r="J93" s="499"/>
      <c r="K93" s="92"/>
      <c r="L93" s="92"/>
    </row>
    <row r="94" spans="1:12" ht="12.75">
      <c r="A94" s="573" t="s">
        <v>183</v>
      </c>
      <c r="B94" s="523"/>
      <c r="C94" s="523"/>
      <c r="D94" s="523"/>
      <c r="E94" s="523"/>
      <c r="F94" s="523"/>
      <c r="G94" s="523"/>
      <c r="H94" s="523"/>
      <c r="I94" s="524"/>
      <c r="J94" s="496" t="s">
        <v>1220</v>
      </c>
      <c r="K94" s="92"/>
      <c r="L94" s="92"/>
    </row>
    <row r="95" spans="1:12" ht="12.75">
      <c r="A95" s="94">
        <v>5</v>
      </c>
      <c r="B95" s="568" t="s">
        <v>184</v>
      </c>
      <c r="C95" s="523"/>
      <c r="D95" s="523"/>
      <c r="E95" s="523"/>
      <c r="F95" s="523"/>
      <c r="G95" s="524"/>
      <c r="H95" s="94"/>
      <c r="I95" s="94" t="s">
        <v>110</v>
      </c>
      <c r="J95" s="94"/>
      <c r="K95" s="92"/>
      <c r="L95" s="92"/>
    </row>
    <row r="96" spans="1:12" ht="12.75">
      <c r="A96" s="94" t="s">
        <v>85</v>
      </c>
      <c r="B96" s="582" t="s">
        <v>218</v>
      </c>
      <c r="C96" s="523"/>
      <c r="D96" s="523"/>
      <c r="E96" s="523"/>
      <c r="F96" s="523"/>
      <c r="G96" s="524"/>
      <c r="H96" s="93" t="s">
        <v>141</v>
      </c>
      <c r="I96" s="98">
        <f>'EQUIPAMENTOS JAUZEIRO'!H27</f>
        <v>0</v>
      </c>
      <c r="J96" s="506"/>
      <c r="K96" s="92"/>
      <c r="L96" s="92"/>
    </row>
    <row r="97" spans="1:12" ht="12.75">
      <c r="A97" s="94" t="s">
        <v>87</v>
      </c>
      <c r="B97" s="582"/>
      <c r="C97" s="523"/>
      <c r="D97" s="523"/>
      <c r="E97" s="523"/>
      <c r="F97" s="523"/>
      <c r="G97" s="524"/>
      <c r="H97" s="93" t="s">
        <v>141</v>
      </c>
      <c r="I97" s="98"/>
      <c r="J97" s="506"/>
      <c r="K97" s="92"/>
      <c r="L97" s="92"/>
    </row>
    <row r="98" spans="1:12" ht="12.75">
      <c r="A98" s="112" t="s">
        <v>90</v>
      </c>
      <c r="B98" s="582"/>
      <c r="C98" s="523"/>
      <c r="D98" s="523"/>
      <c r="E98" s="523"/>
      <c r="F98" s="523"/>
      <c r="G98" s="524"/>
      <c r="H98" s="93" t="s">
        <v>141</v>
      </c>
      <c r="I98" s="98"/>
      <c r="J98" s="506"/>
      <c r="K98" s="92"/>
      <c r="L98" s="92"/>
    </row>
    <row r="99" spans="1:12" ht="12.75">
      <c r="A99" s="112" t="s">
        <v>92</v>
      </c>
      <c r="B99" s="582"/>
      <c r="C99" s="523"/>
      <c r="D99" s="523"/>
      <c r="E99" s="523"/>
      <c r="F99" s="523"/>
      <c r="G99" s="524"/>
      <c r="H99" s="93" t="s">
        <v>141</v>
      </c>
      <c r="I99" s="98"/>
      <c r="J99" s="506"/>
      <c r="K99" s="92"/>
      <c r="L99" s="92"/>
    </row>
    <row r="100" spans="1:12" ht="12.75">
      <c r="A100" s="568" t="s">
        <v>190</v>
      </c>
      <c r="B100" s="523"/>
      <c r="C100" s="523"/>
      <c r="D100" s="523"/>
      <c r="E100" s="523"/>
      <c r="F100" s="523"/>
      <c r="G100" s="524"/>
      <c r="H100" s="102" t="s">
        <v>141</v>
      </c>
      <c r="I100" s="103">
        <f>SUM(I96:I99)</f>
        <v>0</v>
      </c>
      <c r="J100" s="500" t="s">
        <v>14</v>
      </c>
      <c r="K100" s="92"/>
      <c r="L100" s="92"/>
    </row>
    <row r="101" spans="1:12" ht="12.75">
      <c r="A101" s="569"/>
      <c r="B101" s="519"/>
      <c r="C101" s="519"/>
      <c r="D101" s="519"/>
      <c r="E101" s="519"/>
      <c r="F101" s="519"/>
      <c r="G101" s="519"/>
      <c r="H101" s="519"/>
      <c r="I101" s="520"/>
      <c r="J101" s="499"/>
      <c r="K101" s="92"/>
      <c r="L101" s="92"/>
    </row>
    <row r="102" spans="1:12" ht="12.75">
      <c r="A102" s="573" t="s">
        <v>191</v>
      </c>
      <c r="B102" s="523"/>
      <c r="C102" s="523"/>
      <c r="D102" s="523"/>
      <c r="E102" s="523"/>
      <c r="F102" s="523"/>
      <c r="G102" s="523"/>
      <c r="H102" s="523"/>
      <c r="I102" s="524"/>
      <c r="J102" s="496" t="s">
        <v>1220</v>
      </c>
      <c r="K102" s="92"/>
      <c r="L102" s="92"/>
    </row>
    <row r="103" spans="1:12" ht="12.75">
      <c r="A103" s="94">
        <v>6</v>
      </c>
      <c r="B103" s="568" t="s">
        <v>192</v>
      </c>
      <c r="C103" s="523"/>
      <c r="D103" s="523"/>
      <c r="E103" s="523"/>
      <c r="F103" s="523"/>
      <c r="G103" s="524"/>
      <c r="H103" s="94" t="s">
        <v>109</v>
      </c>
      <c r="I103" s="94" t="s">
        <v>110</v>
      </c>
      <c r="J103" s="94"/>
      <c r="K103" s="92"/>
      <c r="L103" s="92"/>
    </row>
    <row r="104" spans="1:12" ht="12.75">
      <c r="A104" s="94" t="s">
        <v>85</v>
      </c>
      <c r="B104" s="570" t="s">
        <v>193</v>
      </c>
      <c r="C104" s="523"/>
      <c r="D104" s="523"/>
      <c r="E104" s="523"/>
      <c r="F104" s="523"/>
      <c r="G104" s="524"/>
      <c r="H104" s="113"/>
      <c r="I104" s="96">
        <f>TRUNC(H104*I129,2)</f>
        <v>0</v>
      </c>
      <c r="J104" s="507"/>
      <c r="K104" s="92"/>
      <c r="L104" s="92"/>
    </row>
    <row r="105" spans="1:12" ht="12.75">
      <c r="A105" s="94" t="s">
        <v>87</v>
      </c>
      <c r="B105" s="570" t="s">
        <v>194</v>
      </c>
      <c r="C105" s="523"/>
      <c r="D105" s="523"/>
      <c r="E105" s="523"/>
      <c r="F105" s="523"/>
      <c r="G105" s="524"/>
      <c r="H105" s="106"/>
      <c r="I105" s="96">
        <f>TRUNC(H105*(I104+I129),2)</f>
        <v>0</v>
      </c>
      <c r="J105" s="507"/>
      <c r="K105" s="92"/>
      <c r="L105" s="92"/>
    </row>
    <row r="106" spans="1:12" ht="12.75">
      <c r="A106" s="94" t="s">
        <v>90</v>
      </c>
      <c r="B106" s="578" t="s">
        <v>195</v>
      </c>
      <c r="C106" s="523"/>
      <c r="D106" s="523"/>
      <c r="E106" s="523"/>
      <c r="F106" s="523"/>
      <c r="G106" s="524"/>
      <c r="H106" s="97"/>
      <c r="I106" s="114"/>
      <c r="J106" s="114"/>
      <c r="K106" s="92"/>
      <c r="L106" s="92"/>
    </row>
    <row r="107" spans="1:12" ht="12.75">
      <c r="A107" s="94" t="s">
        <v>196</v>
      </c>
      <c r="B107" s="570" t="s">
        <v>197</v>
      </c>
      <c r="C107" s="523"/>
      <c r="D107" s="523"/>
      <c r="E107" s="523"/>
      <c r="F107" s="523"/>
      <c r="G107" s="524"/>
      <c r="H107" s="106"/>
      <c r="I107" s="96">
        <f>TRUNC(H107*I118,2)</f>
        <v>0</v>
      </c>
      <c r="J107" s="567"/>
      <c r="K107" s="92"/>
      <c r="L107" s="92"/>
    </row>
    <row r="108" spans="1:12" ht="12.75">
      <c r="A108" s="94" t="s">
        <v>198</v>
      </c>
      <c r="B108" s="570" t="s">
        <v>199</v>
      </c>
      <c r="C108" s="523"/>
      <c r="D108" s="523"/>
      <c r="E108" s="523"/>
      <c r="F108" s="523"/>
      <c r="G108" s="524"/>
      <c r="H108" s="115"/>
      <c r="I108" s="96">
        <f>TRUNC(H108*I118,2)</f>
        <v>0</v>
      </c>
      <c r="J108" s="526"/>
      <c r="K108" s="92"/>
      <c r="L108" s="92"/>
    </row>
    <row r="109" spans="1:12" ht="12.75">
      <c r="A109" s="94" t="s">
        <v>200</v>
      </c>
      <c r="B109" s="570" t="s">
        <v>201</v>
      </c>
      <c r="C109" s="523"/>
      <c r="D109" s="523"/>
      <c r="E109" s="523"/>
      <c r="F109" s="523"/>
      <c r="G109" s="524"/>
      <c r="H109" s="113"/>
      <c r="I109" s="96">
        <f>TRUNC(H109*I118,2)</f>
        <v>0</v>
      </c>
      <c r="J109" s="527"/>
      <c r="K109" s="92"/>
      <c r="L109" s="92"/>
    </row>
    <row r="110" spans="1:12" ht="12.75">
      <c r="A110" s="568" t="s">
        <v>202</v>
      </c>
      <c r="B110" s="523"/>
      <c r="C110" s="523"/>
      <c r="D110" s="523"/>
      <c r="E110" s="523"/>
      <c r="F110" s="523"/>
      <c r="G110" s="524"/>
      <c r="H110" s="106">
        <f>SUM(H104:H109)</f>
        <v>0</v>
      </c>
      <c r="I110" s="100">
        <f>TRUNC(SUM(I104:I109),2)</f>
        <v>0</v>
      </c>
      <c r="J110" s="508" t="s">
        <v>1227</v>
      </c>
      <c r="K110" s="92"/>
      <c r="L110" s="92"/>
    </row>
    <row r="111" spans="1:12" ht="12.75" customHeight="1">
      <c r="A111" s="580" t="s">
        <v>203</v>
      </c>
      <c r="B111" s="581"/>
      <c r="C111" s="581"/>
      <c r="D111" s="581"/>
      <c r="E111" s="581"/>
      <c r="F111" s="581"/>
      <c r="G111" s="581"/>
      <c r="H111" s="581"/>
      <c r="I111" s="581"/>
      <c r="J111" s="453"/>
      <c r="K111" s="92"/>
      <c r="L111" s="92"/>
    </row>
    <row r="112" spans="1:12" ht="12.75">
      <c r="A112" s="95"/>
      <c r="B112" s="569"/>
      <c r="C112" s="519"/>
      <c r="D112" s="519"/>
      <c r="E112" s="519"/>
      <c r="F112" s="519"/>
      <c r="G112" s="519"/>
      <c r="H112" s="519"/>
      <c r="I112" s="520"/>
      <c r="J112" s="489"/>
      <c r="K112" s="92"/>
      <c r="L112" s="92"/>
    </row>
    <row r="113" spans="1:12" ht="12.75">
      <c r="A113" s="94" t="s">
        <v>204</v>
      </c>
      <c r="B113" s="575" t="s">
        <v>205</v>
      </c>
      <c r="C113" s="555"/>
      <c r="D113" s="555"/>
      <c r="E113" s="555"/>
      <c r="F113" s="555"/>
      <c r="G113" s="555"/>
      <c r="H113" s="116">
        <f>TRUNC(H107+H108+H109,4)</f>
        <v>0</v>
      </c>
      <c r="I113" s="117"/>
      <c r="J113" s="495"/>
      <c r="K113" s="92"/>
      <c r="L113" s="92"/>
    </row>
    <row r="114" spans="1:12" ht="12.75">
      <c r="A114" s="95"/>
      <c r="B114" s="577">
        <v>100</v>
      </c>
      <c r="C114" s="555"/>
      <c r="D114" s="555"/>
      <c r="E114" s="555"/>
      <c r="F114" s="555"/>
      <c r="G114" s="555"/>
      <c r="H114" s="109"/>
      <c r="I114" s="117"/>
      <c r="J114" s="495"/>
      <c r="K114" s="92"/>
      <c r="L114" s="92"/>
    </row>
    <row r="115" spans="1:12" ht="12.75">
      <c r="A115" s="95"/>
      <c r="B115" s="92"/>
      <c r="C115" s="92"/>
      <c r="D115" s="92"/>
      <c r="E115" s="92"/>
      <c r="F115" s="92"/>
      <c r="G115" s="92"/>
      <c r="H115" s="109"/>
      <c r="I115" s="117"/>
      <c r="J115" s="495"/>
      <c r="K115" s="92"/>
      <c r="L115" s="92"/>
    </row>
    <row r="116" spans="1:12" ht="12.75">
      <c r="A116" s="118" t="s">
        <v>206</v>
      </c>
      <c r="B116" s="577" t="s">
        <v>207</v>
      </c>
      <c r="C116" s="555"/>
      <c r="D116" s="555"/>
      <c r="E116" s="555"/>
      <c r="F116" s="555"/>
      <c r="G116" s="555"/>
      <c r="H116" s="109"/>
      <c r="I116" s="100">
        <f>TRUNC(I129+I104+I105,2)</f>
        <v>0</v>
      </c>
      <c r="J116" s="495"/>
      <c r="K116" s="92"/>
      <c r="L116" s="92"/>
    </row>
    <row r="117" spans="1:12" ht="12.75">
      <c r="A117" s="118"/>
      <c r="B117" s="92"/>
      <c r="C117" s="92"/>
      <c r="D117" s="92"/>
      <c r="E117" s="92"/>
      <c r="F117" s="92"/>
      <c r="G117" s="92"/>
      <c r="H117" s="109"/>
      <c r="I117" s="117"/>
      <c r="J117" s="495"/>
      <c r="K117" s="92"/>
      <c r="L117" s="92"/>
    </row>
    <row r="118" spans="1:12" ht="12.75">
      <c r="A118" s="118" t="s">
        <v>208</v>
      </c>
      <c r="B118" s="577" t="s">
        <v>209</v>
      </c>
      <c r="C118" s="555"/>
      <c r="D118" s="555"/>
      <c r="E118" s="555"/>
      <c r="F118" s="555"/>
      <c r="G118" s="555"/>
      <c r="H118" s="109"/>
      <c r="I118" s="100">
        <f>TRUNC(I116/(1-H113),2)</f>
        <v>0</v>
      </c>
      <c r="J118" s="495"/>
      <c r="K118" s="92"/>
      <c r="L118" s="92"/>
    </row>
    <row r="119" spans="1:12" ht="12.75">
      <c r="A119" s="95"/>
      <c r="B119" s="92"/>
      <c r="C119" s="92"/>
      <c r="D119" s="92"/>
      <c r="E119" s="92"/>
      <c r="F119" s="92"/>
      <c r="G119" s="92"/>
      <c r="H119" s="109"/>
      <c r="I119" s="117"/>
      <c r="J119" s="495"/>
      <c r="K119" s="92"/>
      <c r="L119" s="92"/>
    </row>
    <row r="120" spans="1:12" ht="12.75">
      <c r="A120" s="95"/>
      <c r="B120" s="578" t="s">
        <v>210</v>
      </c>
      <c r="C120" s="523"/>
      <c r="D120" s="523"/>
      <c r="E120" s="523"/>
      <c r="F120" s="523"/>
      <c r="G120" s="524"/>
      <c r="H120" s="97"/>
      <c r="I120" s="100">
        <f>TRUNC(I118-I116,2)</f>
        <v>0</v>
      </c>
      <c r="J120" s="495"/>
      <c r="K120" s="92"/>
      <c r="L120" s="99"/>
    </row>
    <row r="121" spans="1:12" ht="12.75">
      <c r="A121" s="92"/>
      <c r="B121" s="92"/>
      <c r="C121" s="92"/>
      <c r="D121" s="92"/>
      <c r="E121" s="92"/>
      <c r="F121" s="92"/>
      <c r="G121" s="92"/>
      <c r="H121" s="92"/>
      <c r="I121" s="99"/>
      <c r="J121" s="494"/>
      <c r="K121" s="92"/>
      <c r="L121" s="92"/>
    </row>
    <row r="122" spans="1:12" ht="12.75">
      <c r="A122" s="579" t="s">
        <v>211</v>
      </c>
      <c r="B122" s="519"/>
      <c r="C122" s="519"/>
      <c r="D122" s="519"/>
      <c r="E122" s="519"/>
      <c r="F122" s="519"/>
      <c r="G122" s="519"/>
      <c r="H122" s="519"/>
      <c r="I122" s="520"/>
      <c r="J122" s="455"/>
      <c r="K122" s="92"/>
      <c r="L122" s="119"/>
    </row>
    <row r="123" spans="1:12" ht="12.75">
      <c r="A123" s="568" t="s">
        <v>212</v>
      </c>
      <c r="B123" s="523"/>
      <c r="C123" s="523"/>
      <c r="D123" s="523"/>
      <c r="E123" s="523"/>
      <c r="F123" s="523"/>
      <c r="G123" s="523"/>
      <c r="H123" s="524"/>
      <c r="I123" s="94" t="s">
        <v>110</v>
      </c>
      <c r="J123" s="489"/>
      <c r="K123" s="92"/>
      <c r="L123" s="92"/>
    </row>
    <row r="124" spans="1:12" ht="12.75">
      <c r="A124" s="93" t="s">
        <v>85</v>
      </c>
      <c r="B124" s="570" t="str">
        <f>A21</f>
        <v>MÓDULO 1 - COMPOSIÇÃO DA REMUNERAÇÃO</v>
      </c>
      <c r="C124" s="523"/>
      <c r="D124" s="523"/>
      <c r="E124" s="523"/>
      <c r="F124" s="523"/>
      <c r="G124" s="523"/>
      <c r="H124" s="524"/>
      <c r="I124" s="96">
        <f>I30</f>
        <v>0</v>
      </c>
      <c r="J124" s="495"/>
      <c r="K124" s="92"/>
      <c r="L124" s="92"/>
    </row>
    <row r="125" spans="1:12" ht="12.75">
      <c r="A125" s="93" t="s">
        <v>87</v>
      </c>
      <c r="B125" s="570" t="str">
        <f>A58</f>
        <v>Módulo 2 - Encargos, Benefícios Anuais, Mensais e Diários</v>
      </c>
      <c r="C125" s="523"/>
      <c r="D125" s="523"/>
      <c r="E125" s="523"/>
      <c r="F125" s="523"/>
      <c r="G125" s="523"/>
      <c r="H125" s="524"/>
      <c r="I125" s="96">
        <f>I62</f>
        <v>0</v>
      </c>
      <c r="J125" s="495"/>
      <c r="K125" s="92"/>
      <c r="L125" s="92"/>
    </row>
    <row r="126" spans="1:12" ht="12.75">
      <c r="A126" s="93" t="s">
        <v>90</v>
      </c>
      <c r="B126" s="570" t="str">
        <f>A64</f>
        <v>MÓDULO 3 – PROVISÃO PARA RESCISÃO</v>
      </c>
      <c r="C126" s="523"/>
      <c r="D126" s="523"/>
      <c r="E126" s="523"/>
      <c r="F126" s="523"/>
      <c r="G126" s="523"/>
      <c r="H126" s="524"/>
      <c r="I126" s="96">
        <f>I72</f>
        <v>0</v>
      </c>
      <c r="J126" s="495"/>
      <c r="K126" s="92"/>
      <c r="L126" s="119"/>
    </row>
    <row r="127" spans="1:12" ht="12.75">
      <c r="A127" s="93" t="s">
        <v>92</v>
      </c>
      <c r="B127" s="570" t="str">
        <f>A74</f>
        <v>MÓDULO 4 – CUSTO DE REPOSIÇÃO DO PROFISSIONAL AUSENTE</v>
      </c>
      <c r="C127" s="523"/>
      <c r="D127" s="523"/>
      <c r="E127" s="523"/>
      <c r="F127" s="523"/>
      <c r="G127" s="523"/>
      <c r="H127" s="524"/>
      <c r="I127" s="96">
        <f>I92</f>
        <v>0</v>
      </c>
      <c r="J127" s="495"/>
      <c r="K127" s="92"/>
      <c r="L127" s="119"/>
    </row>
    <row r="128" spans="1:12" ht="12.75">
      <c r="A128" s="93" t="s">
        <v>115</v>
      </c>
      <c r="B128" s="570" t="str">
        <f>A94</f>
        <v>MÓDULO 5 – INSUMOS DIVERSOS</v>
      </c>
      <c r="C128" s="523"/>
      <c r="D128" s="523"/>
      <c r="E128" s="523"/>
      <c r="F128" s="523"/>
      <c r="G128" s="523"/>
      <c r="H128" s="524"/>
      <c r="I128" s="96">
        <f>I100</f>
        <v>0</v>
      </c>
      <c r="J128" s="495"/>
      <c r="K128" s="92"/>
      <c r="L128" s="92"/>
    </row>
    <row r="129" spans="1:12" ht="12.75">
      <c r="A129" s="94"/>
      <c r="B129" s="568" t="s">
        <v>213</v>
      </c>
      <c r="C129" s="523"/>
      <c r="D129" s="523"/>
      <c r="E129" s="523"/>
      <c r="F129" s="523"/>
      <c r="G129" s="523"/>
      <c r="H129" s="524"/>
      <c r="I129" s="100">
        <f>TRUNC(SUM(I124:I128),2)</f>
        <v>0</v>
      </c>
      <c r="J129" s="495"/>
      <c r="K129" s="92"/>
      <c r="L129" s="99"/>
    </row>
    <row r="130" spans="1:12" ht="12.75">
      <c r="A130" s="93" t="s">
        <v>117</v>
      </c>
      <c r="B130" s="570" t="str">
        <f>A102</f>
        <v>MÓDULO 6 – CUSTOS INDIRETOS, TRIBUTOS E LUCRO</v>
      </c>
      <c r="C130" s="523"/>
      <c r="D130" s="523"/>
      <c r="E130" s="523"/>
      <c r="F130" s="523"/>
      <c r="G130" s="523"/>
      <c r="H130" s="524"/>
      <c r="I130" s="96">
        <f>I110</f>
        <v>0</v>
      </c>
      <c r="J130" s="495"/>
      <c r="K130" s="92"/>
      <c r="L130" s="92"/>
    </row>
    <row r="131" spans="1:12" ht="12.75">
      <c r="A131" s="568" t="s">
        <v>214</v>
      </c>
      <c r="B131" s="523"/>
      <c r="C131" s="523"/>
      <c r="D131" s="523"/>
      <c r="E131" s="523"/>
      <c r="F131" s="523"/>
      <c r="G131" s="523"/>
      <c r="H131" s="524"/>
      <c r="I131" s="100">
        <f>TRUNC(SUM(I129:I130),2)</f>
        <v>0</v>
      </c>
      <c r="J131" s="495"/>
      <c r="K131" s="92"/>
      <c r="L131" s="92"/>
    </row>
  </sheetData>
  <mergeCells count="138">
    <mergeCell ref="B27:G27"/>
    <mergeCell ref="B28:G28"/>
    <mergeCell ref="B29:G29"/>
    <mergeCell ref="A30:H30"/>
    <mergeCell ref="A32:I32"/>
    <mergeCell ref="A33:G33"/>
    <mergeCell ref="B34:G34"/>
    <mergeCell ref="B35:G35"/>
    <mergeCell ref="A36:G36"/>
    <mergeCell ref="A37:I37"/>
    <mergeCell ref="A38:G38"/>
    <mergeCell ref="B39:G39"/>
    <mergeCell ref="B40:G40"/>
    <mergeCell ref="B41:G41"/>
    <mergeCell ref="A1:I1"/>
    <mergeCell ref="A2:I2"/>
    <mergeCell ref="A3:I3"/>
    <mergeCell ref="A4:I4"/>
    <mergeCell ref="B5:G5"/>
    <mergeCell ref="H5:I5"/>
    <mergeCell ref="H6:I6"/>
    <mergeCell ref="C11:D11"/>
    <mergeCell ref="E11:I11"/>
    <mergeCell ref="B6:G6"/>
    <mergeCell ref="B7:G7"/>
    <mergeCell ref="H7:I7"/>
    <mergeCell ref="B8:G8"/>
    <mergeCell ref="H8:I8"/>
    <mergeCell ref="A10:I10"/>
    <mergeCell ref="A11:B11"/>
    <mergeCell ref="A12:B12"/>
    <mergeCell ref="C12:D12"/>
    <mergeCell ref="E12:I12"/>
    <mergeCell ref="A14:I14"/>
    <mergeCell ref="B15:G15"/>
    <mergeCell ref="H15:I15"/>
    <mergeCell ref="H16:I16"/>
    <mergeCell ref="B16:G16"/>
    <mergeCell ref="B17:G17"/>
    <mergeCell ref="H17:I17"/>
    <mergeCell ref="B18:G18"/>
    <mergeCell ref="H18:I18"/>
    <mergeCell ref="B19:G19"/>
    <mergeCell ref="H19:I19"/>
    <mergeCell ref="A20:I20"/>
    <mergeCell ref="A21:I21"/>
    <mergeCell ref="B22:G22"/>
    <mergeCell ref="B23:G23"/>
    <mergeCell ref="B24:G24"/>
    <mergeCell ref="B25:G25"/>
    <mergeCell ref="B26:G26"/>
    <mergeCell ref="B42:G42"/>
    <mergeCell ref="B43:G43"/>
    <mergeCell ref="B44:G44"/>
    <mergeCell ref="B45:G45"/>
    <mergeCell ref="B46:G46"/>
    <mergeCell ref="A47:G47"/>
    <mergeCell ref="A48:I48"/>
    <mergeCell ref="B91:H91"/>
    <mergeCell ref="A92:H92"/>
    <mergeCell ref="A49:G49"/>
    <mergeCell ref="B50:G50"/>
    <mergeCell ref="B51:G51"/>
    <mergeCell ref="B52:G52"/>
    <mergeCell ref="B53:G53"/>
    <mergeCell ref="B54:G54"/>
    <mergeCell ref="A55:H55"/>
    <mergeCell ref="A56:I56"/>
    <mergeCell ref="A57:I57"/>
    <mergeCell ref="A58:H58"/>
    <mergeCell ref="B59:H59"/>
    <mergeCell ref="B60:H60"/>
    <mergeCell ref="B61:H61"/>
    <mergeCell ref="A62:H62"/>
    <mergeCell ref="A63:I63"/>
    <mergeCell ref="A110:G110"/>
    <mergeCell ref="B112:I112"/>
    <mergeCell ref="B105:G105"/>
    <mergeCell ref="B106:G106"/>
    <mergeCell ref="B107:G107"/>
    <mergeCell ref="A111:I111"/>
    <mergeCell ref="A93:I93"/>
    <mergeCell ref="A94:I94"/>
    <mergeCell ref="B95:G95"/>
    <mergeCell ref="B96:G96"/>
    <mergeCell ref="B97:G97"/>
    <mergeCell ref="B98:G98"/>
    <mergeCell ref="B99:G99"/>
    <mergeCell ref="A100:G100"/>
    <mergeCell ref="A101:I101"/>
    <mergeCell ref="B113:G113"/>
    <mergeCell ref="B125:H125"/>
    <mergeCell ref="B126:H126"/>
    <mergeCell ref="B127:H127"/>
    <mergeCell ref="B128:H128"/>
    <mergeCell ref="B129:H129"/>
    <mergeCell ref="B130:H130"/>
    <mergeCell ref="A131:H131"/>
    <mergeCell ref="B114:G114"/>
    <mergeCell ref="B116:G116"/>
    <mergeCell ref="B118:G118"/>
    <mergeCell ref="B120:G120"/>
    <mergeCell ref="A122:I122"/>
    <mergeCell ref="A123:H123"/>
    <mergeCell ref="B124:H124"/>
    <mergeCell ref="A64:I64"/>
    <mergeCell ref="B65:G65"/>
    <mergeCell ref="B66:G66"/>
    <mergeCell ref="B67:G67"/>
    <mergeCell ref="B68:G68"/>
    <mergeCell ref="B69:G69"/>
    <mergeCell ref="B70:G70"/>
    <mergeCell ref="B71:G71"/>
    <mergeCell ref="A72:G72"/>
    <mergeCell ref="A73:I73"/>
    <mergeCell ref="A74:I74"/>
    <mergeCell ref="A75:G75"/>
    <mergeCell ref="B76:G76"/>
    <mergeCell ref="B77:G77"/>
    <mergeCell ref="B78:G78"/>
    <mergeCell ref="B79:G79"/>
    <mergeCell ref="B80:G80"/>
    <mergeCell ref="B81:G81"/>
    <mergeCell ref="J107:J109"/>
    <mergeCell ref="A82:G82"/>
    <mergeCell ref="A83:I83"/>
    <mergeCell ref="A84:G84"/>
    <mergeCell ref="B85:G85"/>
    <mergeCell ref="A86:G86"/>
    <mergeCell ref="A87:I87"/>
    <mergeCell ref="A88:I88"/>
    <mergeCell ref="A89:H89"/>
    <mergeCell ref="B90:H90"/>
    <mergeCell ref="A102:I102"/>
    <mergeCell ref="B103:G103"/>
    <mergeCell ref="B104:G104"/>
    <mergeCell ref="B108:G108"/>
    <mergeCell ref="B109:G109"/>
  </mergeCells>
  <printOptions horizontalCentered="1" gridLines="1"/>
  <pageMargins left="0.39370078740157477" right="0.39370078740157477" top="0.78740157480314954" bottom="0.75" header="0" footer="0"/>
  <pageSetup paperSize="9" fitToHeight="0" pageOrder="overThenDown" orientation="portrait" cellComments="atEnd"/>
  <headerFooter>
    <oddHeader>&amp;CANEXO II - E - PLANILHA JAUZEIRO (44h Segunda à Sábado)</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G18"/>
  <sheetViews>
    <sheetView showGridLines="0" workbookViewId="0">
      <selection activeCell="D33" sqref="D33"/>
    </sheetView>
  </sheetViews>
  <sheetFormatPr defaultColWidth="14.42578125" defaultRowHeight="15" customHeight="1"/>
  <cols>
    <col min="1" max="1" width="26" customWidth="1"/>
    <col min="2" max="2" width="34" customWidth="1"/>
    <col min="3" max="3" width="37" customWidth="1"/>
    <col min="4" max="4" width="13.85546875" customWidth="1"/>
    <col min="5" max="5" width="14.140625" customWidth="1"/>
    <col min="6" max="6" width="9.7109375" customWidth="1"/>
    <col min="7" max="7" width="14.85546875" customWidth="1"/>
  </cols>
  <sheetData>
    <row r="1" spans="1:7" ht="19.5" customHeight="1">
      <c r="A1" s="590" t="s">
        <v>186</v>
      </c>
      <c r="B1" s="516"/>
      <c r="C1" s="516"/>
      <c r="D1" s="516"/>
      <c r="E1" s="516"/>
      <c r="F1" s="516"/>
      <c r="G1" s="517"/>
    </row>
    <row r="2" spans="1:7" ht="12.75" customHeight="1">
      <c r="A2" s="598" t="s">
        <v>1</v>
      </c>
      <c r="B2" s="599" t="s">
        <v>219</v>
      </c>
      <c r="C2" s="599" t="s">
        <v>2</v>
      </c>
      <c r="D2" s="600" t="s">
        <v>220</v>
      </c>
      <c r="E2" s="601"/>
      <c r="F2" s="600" t="s">
        <v>221</v>
      </c>
      <c r="G2" s="604"/>
    </row>
    <row r="3" spans="1:7" ht="12.75" customHeight="1">
      <c r="A3" s="533"/>
      <c r="B3" s="526"/>
      <c r="C3" s="526"/>
      <c r="D3" s="602"/>
      <c r="E3" s="603"/>
      <c r="F3" s="602"/>
      <c r="G3" s="605"/>
    </row>
    <row r="4" spans="1:7" ht="12.75" customHeight="1">
      <c r="A4" s="533"/>
      <c r="B4" s="526"/>
      <c r="C4" s="526"/>
      <c r="D4" s="518"/>
      <c r="E4" s="520"/>
      <c r="F4" s="518"/>
      <c r="G4" s="606"/>
    </row>
    <row r="5" spans="1:7" ht="12.75" customHeight="1">
      <c r="A5" s="533"/>
      <c r="B5" s="526"/>
      <c r="C5" s="526"/>
      <c r="D5" s="120" t="s">
        <v>222</v>
      </c>
      <c r="E5" s="121" t="s">
        <v>223</v>
      </c>
      <c r="F5" s="122" t="s">
        <v>224</v>
      </c>
      <c r="G5" s="123" t="s">
        <v>225</v>
      </c>
    </row>
    <row r="6" spans="1:7" ht="12.75" customHeight="1">
      <c r="A6" s="534"/>
      <c r="B6" s="536"/>
      <c r="C6" s="536"/>
      <c r="D6" s="124" t="s">
        <v>226</v>
      </c>
      <c r="E6" s="125" t="s">
        <v>227</v>
      </c>
      <c r="F6" s="126" t="s">
        <v>228</v>
      </c>
      <c r="G6" s="127" t="s">
        <v>229</v>
      </c>
    </row>
    <row r="7" spans="1:7" ht="12.75" customHeight="1">
      <c r="A7" s="591">
        <v>1</v>
      </c>
      <c r="B7" s="591" t="s">
        <v>76</v>
      </c>
      <c r="C7" s="128" t="s">
        <v>230</v>
      </c>
      <c r="D7" s="129">
        <v>2</v>
      </c>
      <c r="E7" s="129">
        <f t="shared" ref="E7:E15" si="0">D7*5</f>
        <v>10</v>
      </c>
      <c r="F7" s="130"/>
      <c r="G7" s="131">
        <f t="shared" ref="G7:G15" si="1">F7*E7</f>
        <v>0</v>
      </c>
    </row>
    <row r="8" spans="1:7" ht="12.75" customHeight="1">
      <c r="A8" s="592"/>
      <c r="B8" s="592"/>
      <c r="C8" s="132" t="s">
        <v>231</v>
      </c>
      <c r="D8" s="133">
        <v>3</v>
      </c>
      <c r="E8" s="134">
        <f t="shared" si="0"/>
        <v>15</v>
      </c>
      <c r="F8" s="135"/>
      <c r="G8" s="136">
        <f t="shared" si="1"/>
        <v>0</v>
      </c>
    </row>
    <row r="9" spans="1:7" ht="12.75" customHeight="1">
      <c r="A9" s="592"/>
      <c r="B9" s="592"/>
      <c r="C9" s="132" t="s">
        <v>232</v>
      </c>
      <c r="D9" s="133">
        <v>1</v>
      </c>
      <c r="E9" s="134">
        <f t="shared" si="0"/>
        <v>5</v>
      </c>
      <c r="F9" s="135"/>
      <c r="G9" s="136">
        <f t="shared" si="1"/>
        <v>0</v>
      </c>
    </row>
    <row r="10" spans="1:7" ht="12.75" customHeight="1">
      <c r="A10" s="592"/>
      <c r="B10" s="592"/>
      <c r="C10" s="137" t="s">
        <v>233</v>
      </c>
      <c r="D10" s="133">
        <v>1</v>
      </c>
      <c r="E10" s="134">
        <f t="shared" si="0"/>
        <v>5</v>
      </c>
      <c r="F10" s="135"/>
      <c r="G10" s="136">
        <f t="shared" si="1"/>
        <v>0</v>
      </c>
    </row>
    <row r="11" spans="1:7" ht="12.75" customHeight="1">
      <c r="A11" s="592"/>
      <c r="B11" s="592"/>
      <c r="C11" s="132" t="s">
        <v>234</v>
      </c>
      <c r="D11" s="133">
        <v>3</v>
      </c>
      <c r="E11" s="134">
        <f t="shared" si="0"/>
        <v>15</v>
      </c>
      <c r="F11" s="135"/>
      <c r="G11" s="136">
        <f t="shared" si="1"/>
        <v>0</v>
      </c>
    </row>
    <row r="12" spans="1:7" ht="12.75" customHeight="1">
      <c r="A12" s="592"/>
      <c r="B12" s="592"/>
      <c r="C12" s="132" t="s">
        <v>235</v>
      </c>
      <c r="D12" s="133">
        <v>1</v>
      </c>
      <c r="E12" s="134">
        <f t="shared" si="0"/>
        <v>5</v>
      </c>
      <c r="F12" s="135"/>
      <c r="G12" s="136">
        <f t="shared" si="1"/>
        <v>0</v>
      </c>
    </row>
    <row r="13" spans="1:7" ht="12.75" customHeight="1">
      <c r="A13" s="592"/>
      <c r="B13" s="592"/>
      <c r="C13" s="132" t="s">
        <v>236</v>
      </c>
      <c r="D13" s="133">
        <v>1</v>
      </c>
      <c r="E13" s="134">
        <f t="shared" si="0"/>
        <v>5</v>
      </c>
      <c r="F13" s="135"/>
      <c r="G13" s="136">
        <f t="shared" si="1"/>
        <v>0</v>
      </c>
    </row>
    <row r="14" spans="1:7" ht="12.75" customHeight="1">
      <c r="A14" s="592"/>
      <c r="B14" s="592"/>
      <c r="C14" s="138" t="s">
        <v>237</v>
      </c>
      <c r="D14" s="139">
        <v>1</v>
      </c>
      <c r="E14" s="134">
        <f t="shared" si="0"/>
        <v>5</v>
      </c>
      <c r="F14" s="135"/>
      <c r="G14" s="136">
        <f t="shared" si="1"/>
        <v>0</v>
      </c>
    </row>
    <row r="15" spans="1:7" ht="12.75" customHeight="1">
      <c r="A15" s="592"/>
      <c r="B15" s="592"/>
      <c r="C15" s="140" t="s">
        <v>238</v>
      </c>
      <c r="D15" s="141">
        <v>1</v>
      </c>
      <c r="E15" s="134">
        <f t="shared" si="0"/>
        <v>5</v>
      </c>
      <c r="F15" s="135"/>
      <c r="G15" s="136">
        <f t="shared" si="1"/>
        <v>0</v>
      </c>
    </row>
    <row r="16" spans="1:7" ht="12.75" customHeight="1">
      <c r="A16" s="592"/>
      <c r="B16" s="592"/>
      <c r="C16" s="594" t="s">
        <v>239</v>
      </c>
      <c r="D16" s="523"/>
      <c r="E16" s="523"/>
      <c r="F16" s="524"/>
      <c r="G16" s="142">
        <f>SUM(G7:G15)</f>
        <v>0</v>
      </c>
    </row>
    <row r="17" spans="1:7" ht="12.75" customHeight="1">
      <c r="A17" s="593"/>
      <c r="B17" s="593"/>
      <c r="C17" s="595" t="s">
        <v>240</v>
      </c>
      <c r="D17" s="596"/>
      <c r="E17" s="596"/>
      <c r="F17" s="597"/>
      <c r="G17" s="143">
        <f>G16/30</f>
        <v>0</v>
      </c>
    </row>
    <row r="18" spans="1:7" ht="12.75" customHeight="1">
      <c r="A18" s="144"/>
      <c r="B18" s="145"/>
      <c r="C18" s="146"/>
      <c r="D18" s="146"/>
      <c r="E18" s="147"/>
      <c r="F18" s="147"/>
      <c r="G18" s="147"/>
    </row>
  </sheetData>
  <mergeCells count="10">
    <mergeCell ref="A1:G1"/>
    <mergeCell ref="A7:A17"/>
    <mergeCell ref="B7:B17"/>
    <mergeCell ref="C16:F16"/>
    <mergeCell ref="C17:F17"/>
    <mergeCell ref="A2:A6"/>
    <mergeCell ref="B2:B6"/>
    <mergeCell ref="C2:C6"/>
    <mergeCell ref="D2:E4"/>
    <mergeCell ref="F2:G4"/>
  </mergeCells>
  <dataValidations count="1">
    <dataValidation type="decimal" allowBlank="1" showDropDown="1" showInputMessage="1" showErrorMessage="1" prompt="Insira um número!" sqref="D15 D18" xr:uid="{00000000-0002-0000-0500-000000000000}">
      <formula1>1</formula1>
      <formula2>100</formula2>
    </dataValidation>
  </dataValidations>
  <pageMargins left="0.511811024" right="0.511811024" top="0.78740157499999996" bottom="0.78740157499999996" header="0" footer="0"/>
  <pageSetup paperSize="9" orientation="portrait"/>
  <headerFooter>
    <oddHeader>&amp;CANEXO II - F - UNIFORMES (44h Segunda à Sábado)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H28"/>
  <sheetViews>
    <sheetView showGridLines="0" workbookViewId="0">
      <selection activeCell="F37" sqref="F37"/>
    </sheetView>
  </sheetViews>
  <sheetFormatPr defaultColWidth="14.42578125" defaultRowHeight="15" customHeight="1"/>
  <cols>
    <col min="1" max="1" width="26" customWidth="1"/>
    <col min="2" max="2" width="34" customWidth="1"/>
    <col min="3" max="3" width="7.7109375" customWidth="1"/>
    <col min="4" max="4" width="37" customWidth="1"/>
    <col min="5" max="6" width="16.140625" customWidth="1"/>
    <col min="7" max="7" width="9.7109375" customWidth="1"/>
    <col min="8" max="8" width="14.85546875" customWidth="1"/>
  </cols>
  <sheetData>
    <row r="1" spans="1:8" ht="19.5" customHeight="1">
      <c r="A1" s="590" t="s">
        <v>241</v>
      </c>
      <c r="B1" s="516"/>
      <c r="C1" s="516"/>
      <c r="D1" s="516"/>
      <c r="E1" s="516"/>
      <c r="F1" s="516"/>
      <c r="G1" s="516"/>
      <c r="H1" s="517"/>
    </row>
    <row r="2" spans="1:8" ht="12.75" customHeight="1">
      <c r="A2" s="598" t="s">
        <v>1</v>
      </c>
      <c r="B2" s="599" t="s">
        <v>219</v>
      </c>
      <c r="C2" s="599" t="s">
        <v>1</v>
      </c>
      <c r="D2" s="599" t="s">
        <v>2</v>
      </c>
      <c r="E2" s="610" t="s">
        <v>242</v>
      </c>
      <c r="F2" s="610" t="s">
        <v>243</v>
      </c>
      <c r="G2" s="600" t="s">
        <v>221</v>
      </c>
      <c r="H2" s="604"/>
    </row>
    <row r="3" spans="1:8" ht="12.75" customHeight="1">
      <c r="A3" s="533"/>
      <c r="B3" s="526"/>
      <c r="C3" s="526"/>
      <c r="D3" s="526"/>
      <c r="E3" s="603"/>
      <c r="F3" s="603"/>
      <c r="G3" s="602"/>
      <c r="H3" s="605"/>
    </row>
    <row r="4" spans="1:8" ht="12.75" customHeight="1">
      <c r="A4" s="533"/>
      <c r="B4" s="526"/>
      <c r="C4" s="526"/>
      <c r="D4" s="526"/>
      <c r="E4" s="603"/>
      <c r="F4" s="520"/>
      <c r="G4" s="518"/>
      <c r="H4" s="606"/>
    </row>
    <row r="5" spans="1:8" ht="12.75" customHeight="1">
      <c r="A5" s="533"/>
      <c r="B5" s="526"/>
      <c r="C5" s="526"/>
      <c r="D5" s="526"/>
      <c r="E5" s="603"/>
      <c r="F5" s="121" t="s">
        <v>244</v>
      </c>
      <c r="G5" s="122" t="s">
        <v>224</v>
      </c>
      <c r="H5" s="123" t="s">
        <v>245</v>
      </c>
    </row>
    <row r="6" spans="1:8" ht="12.75" customHeight="1">
      <c r="A6" s="534"/>
      <c r="B6" s="536"/>
      <c r="C6" s="536"/>
      <c r="D6" s="536"/>
      <c r="E6" s="611"/>
      <c r="F6" s="125" t="s">
        <v>246</v>
      </c>
      <c r="G6" s="126" t="s">
        <v>228</v>
      </c>
      <c r="H6" s="127" t="s">
        <v>229</v>
      </c>
    </row>
    <row r="7" spans="1:8" ht="12.75" customHeight="1">
      <c r="A7" s="591">
        <v>1</v>
      </c>
      <c r="B7" s="607" t="s">
        <v>247</v>
      </c>
      <c r="C7" s="148">
        <v>1</v>
      </c>
      <c r="D7" s="149" t="s">
        <v>248</v>
      </c>
      <c r="E7" s="150" t="s">
        <v>249</v>
      </c>
      <c r="F7" s="129">
        <v>15</v>
      </c>
      <c r="G7" s="151"/>
      <c r="H7" s="152">
        <f t="shared" ref="H7:H19" si="0">G7*F7</f>
        <v>0</v>
      </c>
    </row>
    <row r="8" spans="1:8" ht="12.75" customHeight="1">
      <c r="A8" s="592"/>
      <c r="B8" s="608"/>
      <c r="C8" s="148">
        <v>2</v>
      </c>
      <c r="D8" s="153" t="s">
        <v>250</v>
      </c>
      <c r="E8" s="154" t="s">
        <v>251</v>
      </c>
      <c r="F8" s="155">
        <v>1</v>
      </c>
      <c r="G8" s="156"/>
      <c r="H8" s="157">
        <f t="shared" si="0"/>
        <v>0</v>
      </c>
    </row>
    <row r="9" spans="1:8" ht="12.75" customHeight="1">
      <c r="A9" s="592"/>
      <c r="B9" s="608"/>
      <c r="C9" s="148">
        <v>3</v>
      </c>
      <c r="D9" s="153" t="s">
        <v>252</v>
      </c>
      <c r="E9" s="154" t="s">
        <v>251</v>
      </c>
      <c r="F9" s="155">
        <v>1</v>
      </c>
      <c r="G9" s="156"/>
      <c r="H9" s="157">
        <f t="shared" si="0"/>
        <v>0</v>
      </c>
    </row>
    <row r="10" spans="1:8" ht="12.75" customHeight="1">
      <c r="A10" s="592"/>
      <c r="B10" s="608"/>
      <c r="C10" s="148">
        <v>4</v>
      </c>
      <c r="D10" s="153" t="s">
        <v>253</v>
      </c>
      <c r="E10" s="154" t="s">
        <v>251</v>
      </c>
      <c r="F10" s="155">
        <v>1</v>
      </c>
      <c r="G10" s="156"/>
      <c r="H10" s="157">
        <f t="shared" si="0"/>
        <v>0</v>
      </c>
    </row>
    <row r="11" spans="1:8" ht="12.75" customHeight="1">
      <c r="A11" s="592"/>
      <c r="B11" s="608"/>
      <c r="C11" s="148">
        <v>5</v>
      </c>
      <c r="D11" s="153" t="s">
        <v>254</v>
      </c>
      <c r="E11" s="154" t="s">
        <v>251</v>
      </c>
      <c r="F11" s="155">
        <v>1</v>
      </c>
      <c r="G11" s="156"/>
      <c r="H11" s="157">
        <f t="shared" si="0"/>
        <v>0</v>
      </c>
    </row>
    <row r="12" spans="1:8" ht="12.75" customHeight="1">
      <c r="A12" s="592"/>
      <c r="B12" s="608"/>
      <c r="C12" s="148">
        <v>6</v>
      </c>
      <c r="D12" s="153" t="s">
        <v>255</v>
      </c>
      <c r="E12" s="154" t="s">
        <v>251</v>
      </c>
      <c r="F12" s="155">
        <v>1</v>
      </c>
      <c r="G12" s="156"/>
      <c r="H12" s="157">
        <f t="shared" si="0"/>
        <v>0</v>
      </c>
    </row>
    <row r="13" spans="1:8" ht="12.75" customHeight="1">
      <c r="A13" s="592"/>
      <c r="B13" s="608"/>
      <c r="C13" s="148">
        <v>7</v>
      </c>
      <c r="D13" s="153" t="s">
        <v>256</v>
      </c>
      <c r="E13" s="154" t="s">
        <v>251</v>
      </c>
      <c r="F13" s="155">
        <v>1</v>
      </c>
      <c r="G13" s="156"/>
      <c r="H13" s="157">
        <f t="shared" si="0"/>
        <v>0</v>
      </c>
    </row>
    <row r="14" spans="1:8" ht="12.75" customHeight="1">
      <c r="A14" s="592"/>
      <c r="B14" s="608"/>
      <c r="C14" s="148">
        <v>8</v>
      </c>
      <c r="D14" s="153" t="s">
        <v>257</v>
      </c>
      <c r="E14" s="154" t="s">
        <v>251</v>
      </c>
      <c r="F14" s="155">
        <v>1</v>
      </c>
      <c r="G14" s="156"/>
      <c r="H14" s="157">
        <f t="shared" si="0"/>
        <v>0</v>
      </c>
    </row>
    <row r="15" spans="1:8" ht="12.75" customHeight="1">
      <c r="A15" s="592"/>
      <c r="B15" s="608"/>
      <c r="C15" s="148">
        <v>9</v>
      </c>
      <c r="D15" s="153" t="s">
        <v>258</v>
      </c>
      <c r="E15" s="154" t="s">
        <v>251</v>
      </c>
      <c r="F15" s="155">
        <v>1</v>
      </c>
      <c r="G15" s="156"/>
      <c r="H15" s="157">
        <f t="shared" si="0"/>
        <v>0</v>
      </c>
    </row>
    <row r="16" spans="1:8" ht="12.75" customHeight="1">
      <c r="A16" s="592"/>
      <c r="B16" s="608"/>
      <c r="C16" s="148">
        <v>10</v>
      </c>
      <c r="D16" s="153" t="s">
        <v>259</v>
      </c>
      <c r="E16" s="154" t="s">
        <v>251</v>
      </c>
      <c r="F16" s="155">
        <v>1</v>
      </c>
      <c r="G16" s="156"/>
      <c r="H16" s="157">
        <f t="shared" si="0"/>
        <v>0</v>
      </c>
    </row>
    <row r="17" spans="1:8" ht="12.75" customHeight="1">
      <c r="A17" s="592"/>
      <c r="B17" s="608"/>
      <c r="C17" s="148">
        <v>11</v>
      </c>
      <c r="D17" s="153" t="s">
        <v>260</v>
      </c>
      <c r="E17" s="154" t="s">
        <v>251</v>
      </c>
      <c r="F17" s="155">
        <v>1</v>
      </c>
      <c r="G17" s="156"/>
      <c r="H17" s="157">
        <f t="shared" si="0"/>
        <v>0</v>
      </c>
    </row>
    <row r="18" spans="1:8" ht="12.75" customHeight="1">
      <c r="A18" s="592"/>
      <c r="B18" s="608"/>
      <c r="C18" s="148">
        <v>12</v>
      </c>
      <c r="D18" s="153" t="s">
        <v>261</v>
      </c>
      <c r="E18" s="158" t="s">
        <v>251</v>
      </c>
      <c r="F18" s="133">
        <v>1</v>
      </c>
      <c r="G18" s="159"/>
      <c r="H18" s="157">
        <f t="shared" si="0"/>
        <v>0</v>
      </c>
    </row>
    <row r="19" spans="1:8" ht="12.75" customHeight="1">
      <c r="A19" s="592"/>
      <c r="B19" s="608"/>
      <c r="C19" s="148">
        <v>13</v>
      </c>
      <c r="D19" s="153" t="s">
        <v>262</v>
      </c>
      <c r="E19" s="158" t="s">
        <v>251</v>
      </c>
      <c r="F19" s="133">
        <v>1</v>
      </c>
      <c r="G19" s="159"/>
      <c r="H19" s="157">
        <f t="shared" si="0"/>
        <v>0</v>
      </c>
    </row>
    <row r="20" spans="1:8" ht="12.75" customHeight="1">
      <c r="A20" s="592"/>
      <c r="B20" s="608"/>
      <c r="C20" s="148">
        <v>14</v>
      </c>
      <c r="D20" s="153" t="s">
        <v>263</v>
      </c>
      <c r="E20" s="158" t="s">
        <v>251</v>
      </c>
      <c r="F20" s="133">
        <v>1</v>
      </c>
      <c r="G20" s="159"/>
      <c r="H20" s="157">
        <f>G20*F20</f>
        <v>0</v>
      </c>
    </row>
    <row r="21" spans="1:8" ht="12.75" customHeight="1">
      <c r="A21" s="592"/>
      <c r="B21" s="608"/>
      <c r="C21" s="148">
        <v>15</v>
      </c>
      <c r="D21" s="160" t="s">
        <v>264</v>
      </c>
      <c r="E21" s="158" t="s">
        <v>251</v>
      </c>
      <c r="F21" s="133">
        <v>1</v>
      </c>
      <c r="G21" s="159"/>
      <c r="H21" s="157">
        <f>F21*G21</f>
        <v>0</v>
      </c>
    </row>
    <row r="22" spans="1:8" ht="12.75" customHeight="1">
      <c r="A22" s="592"/>
      <c r="B22" s="608"/>
      <c r="C22" s="148">
        <v>16</v>
      </c>
      <c r="D22" s="160" t="s">
        <v>265</v>
      </c>
      <c r="E22" s="158" t="s">
        <v>251</v>
      </c>
      <c r="F22" s="133">
        <v>1</v>
      </c>
      <c r="G22" s="159"/>
      <c r="H22" s="157">
        <f>G22*F22</f>
        <v>0</v>
      </c>
    </row>
    <row r="23" spans="1:8" ht="12.75" customHeight="1">
      <c r="A23" s="592"/>
      <c r="B23" s="608"/>
      <c r="C23" s="148">
        <v>17</v>
      </c>
      <c r="D23" s="161" t="s">
        <v>232</v>
      </c>
      <c r="E23" s="158" t="s">
        <v>251</v>
      </c>
      <c r="F23" s="133">
        <v>1</v>
      </c>
      <c r="G23" s="159"/>
      <c r="H23" s="162">
        <f>F23*G23</f>
        <v>0</v>
      </c>
    </row>
    <row r="24" spans="1:8" ht="12.75" customHeight="1">
      <c r="A24" s="592"/>
      <c r="B24" s="608"/>
      <c r="C24" s="148">
        <v>18</v>
      </c>
      <c r="D24" s="163" t="s">
        <v>266</v>
      </c>
      <c r="E24" s="133" t="s">
        <v>267</v>
      </c>
      <c r="F24" s="133">
        <v>1</v>
      </c>
      <c r="G24" s="159"/>
      <c r="H24" s="157">
        <f t="shared" ref="H24:H25" si="1">G24*F24</f>
        <v>0</v>
      </c>
    </row>
    <row r="25" spans="1:8" ht="12.75" customHeight="1">
      <c r="A25" s="592"/>
      <c r="B25" s="608"/>
      <c r="C25" s="148">
        <v>19</v>
      </c>
      <c r="D25" s="163" t="s">
        <v>268</v>
      </c>
      <c r="E25" s="133" t="s">
        <v>267</v>
      </c>
      <c r="F25" s="133">
        <v>1</v>
      </c>
      <c r="G25" s="159"/>
      <c r="H25" s="157">
        <f t="shared" si="1"/>
        <v>0</v>
      </c>
    </row>
    <row r="26" spans="1:8" ht="12.75" customHeight="1">
      <c r="A26" s="592"/>
      <c r="B26" s="608"/>
      <c r="C26" s="594" t="s">
        <v>269</v>
      </c>
      <c r="D26" s="523"/>
      <c r="E26" s="523"/>
      <c r="F26" s="523"/>
      <c r="G26" s="524"/>
      <c r="H26" s="142">
        <f>SUM(H7:H25)</f>
        <v>0</v>
      </c>
    </row>
    <row r="27" spans="1:8" ht="12.75" customHeight="1">
      <c r="A27" s="593"/>
      <c r="B27" s="609"/>
      <c r="C27" s="595" t="s">
        <v>270</v>
      </c>
      <c r="D27" s="596"/>
      <c r="E27" s="596"/>
      <c r="F27" s="596"/>
      <c r="G27" s="597"/>
      <c r="H27" s="143">
        <f>H26/30</f>
        <v>0</v>
      </c>
    </row>
    <row r="28" spans="1:8" ht="12.75" customHeight="1">
      <c r="A28" s="144"/>
      <c r="B28" s="145"/>
      <c r="C28" s="146"/>
      <c r="D28" s="146"/>
      <c r="E28" s="147"/>
      <c r="F28" s="147"/>
      <c r="G28" s="147"/>
      <c r="H28" s="147"/>
    </row>
  </sheetData>
  <mergeCells count="12">
    <mergeCell ref="A7:A27"/>
    <mergeCell ref="B7:B27"/>
    <mergeCell ref="C26:G26"/>
    <mergeCell ref="C27:G27"/>
    <mergeCell ref="A1:H1"/>
    <mergeCell ref="B2:B6"/>
    <mergeCell ref="C2:C6"/>
    <mergeCell ref="D2:D6"/>
    <mergeCell ref="E2:E6"/>
    <mergeCell ref="F2:F4"/>
    <mergeCell ref="G2:H4"/>
    <mergeCell ref="A2:A6"/>
  </mergeCells>
  <pageMargins left="0.39370078740157477" right="0.39370078740157477" top="0.78740157499999996" bottom="0.78740157499999996" header="0" footer="0"/>
  <pageSetup paperSize="9" orientation="portrait"/>
  <headerFooter>
    <oddHeader>&amp;CANEXO II - G - EQUIPAMENTOS JAUZEIRO (44h Segunda à Sábado)</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82"/>
  <sheetViews>
    <sheetView workbookViewId="0">
      <pane xSplit="3" ySplit="7" topLeftCell="D8" activePane="bottomRight" state="frozen"/>
      <selection pane="topRight" activeCell="D1" sqref="D1"/>
      <selection pane="bottomLeft" activeCell="A8" sqref="A8"/>
      <selection pane="bottomRight" activeCell="I12" sqref="I12:I13"/>
    </sheetView>
  </sheetViews>
  <sheetFormatPr defaultColWidth="14.42578125" defaultRowHeight="15" customHeight="1"/>
  <cols>
    <col min="1" max="1" width="9.85546875" customWidth="1"/>
    <col min="2" max="2" width="67" customWidth="1"/>
    <col min="3" max="3" width="12.140625" customWidth="1"/>
    <col min="4" max="4" width="14.5703125" customWidth="1"/>
    <col min="5" max="6" width="14.42578125" customWidth="1"/>
    <col min="7" max="7" width="16" customWidth="1"/>
    <col min="8" max="8" width="14.7109375" customWidth="1"/>
    <col min="9" max="9" width="14.5703125" customWidth="1"/>
    <col min="10" max="10" width="14.42578125" customWidth="1"/>
    <col min="11" max="11" width="13.7109375" customWidth="1"/>
    <col min="12" max="12" width="14.7109375" customWidth="1"/>
    <col min="13" max="13" width="16.42578125" customWidth="1"/>
    <col min="14" max="14" width="12.28515625" customWidth="1"/>
  </cols>
  <sheetData>
    <row r="1" spans="1:14" ht="14.25" customHeight="1">
      <c r="A1" s="640" t="s">
        <v>271</v>
      </c>
      <c r="B1" s="643" t="s">
        <v>272</v>
      </c>
      <c r="C1" s="634" t="s">
        <v>273</v>
      </c>
      <c r="D1" s="637" t="s">
        <v>48</v>
      </c>
      <c r="E1" s="637" t="s">
        <v>46</v>
      </c>
      <c r="F1" s="637" t="s">
        <v>47</v>
      </c>
      <c r="G1" s="637" t="s">
        <v>49</v>
      </c>
      <c r="H1" s="637" t="s">
        <v>50</v>
      </c>
      <c r="I1" s="640" t="s">
        <v>274</v>
      </c>
      <c r="J1" s="643" t="s">
        <v>275</v>
      </c>
      <c r="K1" s="643" t="s">
        <v>276</v>
      </c>
      <c r="L1" s="646" t="s">
        <v>277</v>
      </c>
      <c r="M1" s="634" t="s">
        <v>278</v>
      </c>
      <c r="N1" s="164"/>
    </row>
    <row r="2" spans="1:14" ht="14.25" customHeight="1">
      <c r="A2" s="641"/>
      <c r="B2" s="644"/>
      <c r="C2" s="635"/>
      <c r="D2" s="638"/>
      <c r="E2" s="638"/>
      <c r="F2" s="638"/>
      <c r="G2" s="638"/>
      <c r="H2" s="638"/>
      <c r="I2" s="641"/>
      <c r="J2" s="644"/>
      <c r="K2" s="644"/>
      <c r="L2" s="644"/>
      <c r="M2" s="635"/>
      <c r="N2" s="164"/>
    </row>
    <row r="3" spans="1:14" ht="18.75" customHeight="1">
      <c r="A3" s="641"/>
      <c r="B3" s="644"/>
      <c r="C3" s="635"/>
      <c r="D3" s="639"/>
      <c r="E3" s="639"/>
      <c r="F3" s="639"/>
      <c r="G3" s="639"/>
      <c r="H3" s="639"/>
      <c r="I3" s="641"/>
      <c r="J3" s="644"/>
      <c r="K3" s="644"/>
      <c r="L3" s="644"/>
      <c r="M3" s="635"/>
      <c r="N3" s="164"/>
    </row>
    <row r="4" spans="1:14" ht="36.75" customHeight="1">
      <c r="A4" s="641"/>
      <c r="B4" s="644"/>
      <c r="C4" s="635"/>
      <c r="D4" s="426" t="s">
        <v>279</v>
      </c>
      <c r="E4" s="426" t="s">
        <v>279</v>
      </c>
      <c r="F4" s="426" t="s">
        <v>279</v>
      </c>
      <c r="G4" s="426" t="s">
        <v>279</v>
      </c>
      <c r="H4" s="426" t="s">
        <v>279</v>
      </c>
      <c r="I4" s="641"/>
      <c r="J4" s="644"/>
      <c r="K4" s="644"/>
      <c r="L4" s="644"/>
      <c r="M4" s="635"/>
      <c r="N4" s="164"/>
    </row>
    <row r="5" spans="1:14" ht="18.75" customHeight="1">
      <c r="A5" s="642"/>
      <c r="B5" s="645"/>
      <c r="C5" s="635"/>
      <c r="D5" s="427" t="s">
        <v>226</v>
      </c>
      <c r="E5" s="427" t="s">
        <v>246</v>
      </c>
      <c r="F5" s="427" t="s">
        <v>228</v>
      </c>
      <c r="G5" s="427" t="s">
        <v>280</v>
      </c>
      <c r="H5" s="427" t="s">
        <v>281</v>
      </c>
      <c r="I5" s="641"/>
      <c r="J5" s="644"/>
      <c r="K5" s="645"/>
      <c r="L5" s="644"/>
      <c r="M5" s="636"/>
      <c r="N5" s="164"/>
    </row>
    <row r="6" spans="1:14" ht="15" hidden="1" customHeight="1">
      <c r="A6" s="428"/>
      <c r="B6" s="429"/>
      <c r="C6" s="636"/>
      <c r="D6" s="430"/>
      <c r="E6" s="430"/>
      <c r="F6" s="430"/>
      <c r="G6" s="430"/>
      <c r="H6" s="430"/>
      <c r="I6" s="642"/>
      <c r="J6" s="645"/>
      <c r="K6" s="431"/>
      <c r="L6" s="645"/>
      <c r="M6" s="432" t="s">
        <v>282</v>
      </c>
      <c r="N6" s="164"/>
    </row>
    <row r="7" spans="1:14" ht="1.5" customHeight="1">
      <c r="A7" s="165"/>
      <c r="B7" s="166"/>
      <c r="C7" s="167"/>
      <c r="D7" s="165"/>
      <c r="E7" s="165"/>
      <c r="F7" s="165"/>
      <c r="G7" s="165"/>
      <c r="H7" s="165"/>
      <c r="I7" s="168"/>
      <c r="J7" s="169"/>
      <c r="K7" s="170"/>
      <c r="L7" s="170"/>
      <c r="M7" s="171"/>
      <c r="N7" s="164"/>
    </row>
    <row r="8" spans="1:14" ht="14.25" customHeight="1">
      <c r="A8" s="620">
        <v>1</v>
      </c>
      <c r="B8" s="633" t="s">
        <v>283</v>
      </c>
      <c r="C8" s="623" t="s">
        <v>284</v>
      </c>
      <c r="D8" s="620">
        <v>7</v>
      </c>
      <c r="E8" s="620">
        <v>15</v>
      </c>
      <c r="F8" s="620">
        <v>8</v>
      </c>
      <c r="G8" s="620">
        <v>6</v>
      </c>
      <c r="H8" s="620">
        <v>10</v>
      </c>
      <c r="I8" s="629">
        <f>D8+E8+F8+G8+H8</f>
        <v>46</v>
      </c>
      <c r="J8" s="625">
        <f>I8*12</f>
        <v>552</v>
      </c>
      <c r="K8" s="626"/>
      <c r="L8" s="612">
        <f>I8*K8</f>
        <v>0</v>
      </c>
      <c r="M8" s="615">
        <f>I8*12*K8</f>
        <v>0</v>
      </c>
      <c r="N8" s="173"/>
    </row>
    <row r="9" spans="1:14" ht="14.25" customHeight="1">
      <c r="A9" s="621"/>
      <c r="B9" s="527"/>
      <c r="C9" s="624"/>
      <c r="D9" s="621"/>
      <c r="E9" s="621"/>
      <c r="F9" s="621"/>
      <c r="G9" s="621"/>
      <c r="H9" s="621"/>
      <c r="I9" s="630"/>
      <c r="J9" s="614"/>
      <c r="K9" s="627"/>
      <c r="L9" s="614"/>
      <c r="M9" s="617"/>
      <c r="N9" s="173"/>
    </row>
    <row r="10" spans="1:14" ht="14.25" customHeight="1">
      <c r="A10" s="165">
        <v>2</v>
      </c>
      <c r="B10" s="174" t="s">
        <v>285</v>
      </c>
      <c r="C10" s="175" t="s">
        <v>284</v>
      </c>
      <c r="D10" s="176">
        <v>6</v>
      </c>
      <c r="E10" s="176">
        <v>10</v>
      </c>
      <c r="F10" s="176">
        <v>3</v>
      </c>
      <c r="G10" s="176">
        <v>5</v>
      </c>
      <c r="H10" s="176">
        <v>5</v>
      </c>
      <c r="I10" s="433">
        <f t="shared" ref="I10:I12" si="0">D10+E10+F10+G10+H10</f>
        <v>29</v>
      </c>
      <c r="J10" s="434">
        <f t="shared" ref="J10:J12" si="1">I10*12</f>
        <v>348</v>
      </c>
      <c r="K10" s="442"/>
      <c r="L10" s="435">
        <f t="shared" ref="L10:L12" si="2">I10*K10</f>
        <v>0</v>
      </c>
      <c r="M10" s="436">
        <f t="shared" ref="M10:M12" si="3">I10*12*K10</f>
        <v>0</v>
      </c>
      <c r="N10" s="173"/>
    </row>
    <row r="11" spans="1:14" ht="14.25" customHeight="1">
      <c r="A11" s="165">
        <v>3</v>
      </c>
      <c r="B11" s="174" t="s">
        <v>286</v>
      </c>
      <c r="C11" s="167" t="s">
        <v>287</v>
      </c>
      <c r="D11" s="176">
        <v>36</v>
      </c>
      <c r="E11" s="176">
        <v>72</v>
      </c>
      <c r="F11" s="176">
        <v>30</v>
      </c>
      <c r="G11" s="176">
        <v>12</v>
      </c>
      <c r="H11" s="176">
        <v>32</v>
      </c>
      <c r="I11" s="433">
        <f t="shared" si="0"/>
        <v>182</v>
      </c>
      <c r="J11" s="434">
        <f t="shared" si="1"/>
        <v>2184</v>
      </c>
      <c r="K11" s="442"/>
      <c r="L11" s="435">
        <f t="shared" si="2"/>
        <v>0</v>
      </c>
      <c r="M11" s="436">
        <f t="shared" si="3"/>
        <v>0</v>
      </c>
      <c r="N11" s="173"/>
    </row>
    <row r="12" spans="1:14" ht="14.25" customHeight="1">
      <c r="A12" s="620">
        <v>4</v>
      </c>
      <c r="B12" s="654" t="s">
        <v>288</v>
      </c>
      <c r="C12" s="655" t="s">
        <v>284</v>
      </c>
      <c r="D12" s="620">
        <v>8</v>
      </c>
      <c r="E12" s="620">
        <v>12</v>
      </c>
      <c r="F12" s="620">
        <v>10</v>
      </c>
      <c r="G12" s="620">
        <v>1</v>
      </c>
      <c r="H12" s="620">
        <v>1</v>
      </c>
      <c r="I12" s="629">
        <f t="shared" si="0"/>
        <v>32</v>
      </c>
      <c r="J12" s="625">
        <f t="shared" si="1"/>
        <v>384</v>
      </c>
      <c r="K12" s="626"/>
      <c r="L12" s="612">
        <f t="shared" si="2"/>
        <v>0</v>
      </c>
      <c r="M12" s="615">
        <f t="shared" si="3"/>
        <v>0</v>
      </c>
      <c r="N12" s="173"/>
    </row>
    <row r="13" spans="1:14" ht="14.25" customHeight="1">
      <c r="A13" s="621"/>
      <c r="B13" s="527"/>
      <c r="C13" s="624"/>
      <c r="D13" s="621"/>
      <c r="E13" s="621"/>
      <c r="F13" s="621"/>
      <c r="G13" s="621"/>
      <c r="H13" s="621"/>
      <c r="I13" s="630"/>
      <c r="J13" s="614"/>
      <c r="K13" s="627"/>
      <c r="L13" s="614"/>
      <c r="M13" s="617"/>
      <c r="N13" s="173"/>
    </row>
    <row r="14" spans="1:14" ht="14.25" customHeight="1">
      <c r="A14" s="165">
        <v>5</v>
      </c>
      <c r="B14" s="174" t="s">
        <v>289</v>
      </c>
      <c r="C14" s="167" t="s">
        <v>290</v>
      </c>
      <c r="D14" s="176">
        <v>24</v>
      </c>
      <c r="E14" s="176">
        <v>12</v>
      </c>
      <c r="F14" s="176">
        <v>6</v>
      </c>
      <c r="G14" s="176">
        <v>6</v>
      </c>
      <c r="H14" s="176">
        <v>12</v>
      </c>
      <c r="I14" s="433">
        <f t="shared" ref="I14:I16" si="4">D14+E14+F14+G14+H14</f>
        <v>60</v>
      </c>
      <c r="J14" s="434">
        <f t="shared" ref="J14:J16" si="5">I14*12</f>
        <v>720</v>
      </c>
      <c r="K14" s="442"/>
      <c r="L14" s="435">
        <f t="shared" ref="L14:L16" si="6">I14*K14</f>
        <v>0</v>
      </c>
      <c r="M14" s="436">
        <f t="shared" ref="M14:M16" si="7">I14*12*K14</f>
        <v>0</v>
      </c>
      <c r="N14" s="173"/>
    </row>
    <row r="15" spans="1:14" ht="14.25" customHeight="1">
      <c r="A15" s="165">
        <v>6</v>
      </c>
      <c r="B15" s="174" t="s">
        <v>291</v>
      </c>
      <c r="C15" s="175" t="s">
        <v>284</v>
      </c>
      <c r="D15" s="176">
        <v>12</v>
      </c>
      <c r="E15" s="176">
        <v>6</v>
      </c>
      <c r="F15" s="176">
        <v>4</v>
      </c>
      <c r="G15" s="176">
        <v>5</v>
      </c>
      <c r="H15" s="176">
        <v>10</v>
      </c>
      <c r="I15" s="433">
        <f t="shared" si="4"/>
        <v>37</v>
      </c>
      <c r="J15" s="434">
        <f t="shared" si="5"/>
        <v>444</v>
      </c>
      <c r="K15" s="442"/>
      <c r="L15" s="435">
        <f t="shared" si="6"/>
        <v>0</v>
      </c>
      <c r="M15" s="436">
        <f t="shared" si="7"/>
        <v>0</v>
      </c>
      <c r="N15" s="173"/>
    </row>
    <row r="16" spans="1:14" ht="14.25" customHeight="1">
      <c r="A16" s="620">
        <v>7</v>
      </c>
      <c r="B16" s="654" t="s">
        <v>292</v>
      </c>
      <c r="C16" s="655" t="s">
        <v>290</v>
      </c>
      <c r="D16" s="620">
        <v>24</v>
      </c>
      <c r="E16" s="620">
        <v>48</v>
      </c>
      <c r="F16" s="620">
        <v>20</v>
      </c>
      <c r="G16" s="620">
        <v>24</v>
      </c>
      <c r="H16" s="620">
        <v>24</v>
      </c>
      <c r="I16" s="629">
        <f t="shared" si="4"/>
        <v>140</v>
      </c>
      <c r="J16" s="625">
        <f t="shared" si="5"/>
        <v>1680</v>
      </c>
      <c r="K16" s="626"/>
      <c r="L16" s="612">
        <f t="shared" si="6"/>
        <v>0</v>
      </c>
      <c r="M16" s="615">
        <f t="shared" si="7"/>
        <v>0</v>
      </c>
      <c r="N16" s="173"/>
    </row>
    <row r="17" spans="1:14" ht="14.25" customHeight="1">
      <c r="A17" s="653"/>
      <c r="B17" s="526"/>
      <c r="C17" s="656"/>
      <c r="D17" s="653"/>
      <c r="E17" s="653"/>
      <c r="F17" s="653"/>
      <c r="G17" s="653"/>
      <c r="H17" s="653"/>
      <c r="I17" s="658"/>
      <c r="J17" s="613"/>
      <c r="K17" s="657"/>
      <c r="L17" s="613"/>
      <c r="M17" s="616"/>
      <c r="N17" s="173"/>
    </row>
    <row r="18" spans="1:14" ht="14.25" customHeight="1">
      <c r="A18" s="621"/>
      <c r="B18" s="527"/>
      <c r="C18" s="624"/>
      <c r="D18" s="621"/>
      <c r="E18" s="621"/>
      <c r="F18" s="621"/>
      <c r="G18" s="621"/>
      <c r="H18" s="621"/>
      <c r="I18" s="630"/>
      <c r="J18" s="614"/>
      <c r="K18" s="627"/>
      <c r="L18" s="614"/>
      <c r="M18" s="617"/>
      <c r="N18" s="173"/>
    </row>
    <row r="19" spans="1:14" ht="14.25" customHeight="1">
      <c r="A19" s="165">
        <v>8</v>
      </c>
      <c r="B19" s="174" t="s">
        <v>293</v>
      </c>
      <c r="C19" s="167" t="s">
        <v>290</v>
      </c>
      <c r="D19" s="176">
        <v>2</v>
      </c>
      <c r="E19" s="176">
        <v>4</v>
      </c>
      <c r="F19" s="176"/>
      <c r="G19" s="176">
        <v>2</v>
      </c>
      <c r="H19" s="176">
        <v>1</v>
      </c>
      <c r="I19" s="433">
        <f t="shared" ref="I19:I20" si="8">D19+E19+F19+G19+H19</f>
        <v>9</v>
      </c>
      <c r="J19" s="434">
        <f t="shared" ref="J19:J20" si="9">I19*12</f>
        <v>108</v>
      </c>
      <c r="K19" s="442"/>
      <c r="L19" s="435">
        <f t="shared" ref="L19:L20" si="10">I19*K19</f>
        <v>0</v>
      </c>
      <c r="M19" s="436">
        <f t="shared" ref="M19:M20" si="11">I19*12*K19</f>
        <v>0</v>
      </c>
      <c r="N19" s="173"/>
    </row>
    <row r="20" spans="1:14" ht="14.25" customHeight="1">
      <c r="A20" s="620">
        <v>9</v>
      </c>
      <c r="B20" s="628" t="s">
        <v>294</v>
      </c>
      <c r="C20" s="623" t="s">
        <v>295</v>
      </c>
      <c r="D20" s="620">
        <v>2</v>
      </c>
      <c r="E20" s="620">
        <v>1</v>
      </c>
      <c r="F20" s="620">
        <v>1</v>
      </c>
      <c r="G20" s="620">
        <v>1</v>
      </c>
      <c r="H20" s="620">
        <v>2</v>
      </c>
      <c r="I20" s="629">
        <f t="shared" si="8"/>
        <v>7</v>
      </c>
      <c r="J20" s="625">
        <f t="shared" si="9"/>
        <v>84</v>
      </c>
      <c r="K20" s="626"/>
      <c r="L20" s="612">
        <f t="shared" si="10"/>
        <v>0</v>
      </c>
      <c r="M20" s="615">
        <f t="shared" si="11"/>
        <v>0</v>
      </c>
      <c r="N20" s="173"/>
    </row>
    <row r="21" spans="1:14" ht="14.25" customHeight="1">
      <c r="A21" s="621"/>
      <c r="B21" s="527"/>
      <c r="C21" s="624"/>
      <c r="D21" s="621"/>
      <c r="E21" s="621"/>
      <c r="F21" s="621"/>
      <c r="G21" s="621"/>
      <c r="H21" s="621"/>
      <c r="I21" s="630"/>
      <c r="J21" s="614"/>
      <c r="K21" s="627"/>
      <c r="L21" s="614"/>
      <c r="M21" s="617"/>
      <c r="N21" s="173"/>
    </row>
    <row r="22" spans="1:14" ht="14.25" customHeight="1">
      <c r="A22" s="620">
        <v>10</v>
      </c>
      <c r="B22" s="633" t="s">
        <v>296</v>
      </c>
      <c r="C22" s="623" t="s">
        <v>290</v>
      </c>
      <c r="D22" s="620">
        <v>36</v>
      </c>
      <c r="E22" s="620">
        <v>36</v>
      </c>
      <c r="F22" s="620">
        <v>10</v>
      </c>
      <c r="G22" s="620">
        <v>20</v>
      </c>
      <c r="H22" s="620">
        <v>30</v>
      </c>
      <c r="I22" s="629">
        <f>D22+E22+F22+G22+H22</f>
        <v>132</v>
      </c>
      <c r="J22" s="625">
        <f>I22*12</f>
        <v>1584</v>
      </c>
      <c r="K22" s="626"/>
      <c r="L22" s="612">
        <f>I22*K22</f>
        <v>0</v>
      </c>
      <c r="M22" s="615">
        <f>I22*12*K22</f>
        <v>0</v>
      </c>
      <c r="N22" s="173"/>
    </row>
    <row r="23" spans="1:14" ht="14.25" customHeight="1">
      <c r="A23" s="621"/>
      <c r="B23" s="527"/>
      <c r="C23" s="624"/>
      <c r="D23" s="621"/>
      <c r="E23" s="621"/>
      <c r="F23" s="621"/>
      <c r="G23" s="621"/>
      <c r="H23" s="621"/>
      <c r="I23" s="630"/>
      <c r="J23" s="614"/>
      <c r="K23" s="627"/>
      <c r="L23" s="614"/>
      <c r="M23" s="617"/>
      <c r="N23" s="173"/>
    </row>
    <row r="24" spans="1:14" ht="14.25" customHeight="1">
      <c r="A24" s="620">
        <v>11</v>
      </c>
      <c r="B24" s="633" t="s">
        <v>297</v>
      </c>
      <c r="C24" s="623" t="s">
        <v>290</v>
      </c>
      <c r="D24" s="620">
        <v>24</v>
      </c>
      <c r="E24" s="620">
        <v>24</v>
      </c>
      <c r="F24" s="620">
        <v>10</v>
      </c>
      <c r="G24" s="620">
        <v>25</v>
      </c>
      <c r="H24" s="620">
        <v>25</v>
      </c>
      <c r="I24" s="629">
        <f>D24+E24+F24+G24+H24</f>
        <v>108</v>
      </c>
      <c r="J24" s="625">
        <f>I24*12</f>
        <v>1296</v>
      </c>
      <c r="K24" s="626"/>
      <c r="L24" s="612">
        <f>I24*K24</f>
        <v>0</v>
      </c>
      <c r="M24" s="615">
        <f>I24*12*K24</f>
        <v>0</v>
      </c>
      <c r="N24" s="173"/>
    </row>
    <row r="25" spans="1:14" ht="14.25" customHeight="1">
      <c r="A25" s="621"/>
      <c r="B25" s="527"/>
      <c r="C25" s="624"/>
      <c r="D25" s="621"/>
      <c r="E25" s="621"/>
      <c r="F25" s="621"/>
      <c r="G25" s="621"/>
      <c r="H25" s="621"/>
      <c r="I25" s="630"/>
      <c r="J25" s="614"/>
      <c r="K25" s="627"/>
      <c r="L25" s="614"/>
      <c r="M25" s="617"/>
      <c r="N25" s="173"/>
    </row>
    <row r="26" spans="1:14" ht="14.25" customHeight="1">
      <c r="A26" s="165">
        <v>12</v>
      </c>
      <c r="B26" s="174" t="s">
        <v>298</v>
      </c>
      <c r="C26" s="167" t="s">
        <v>290</v>
      </c>
      <c r="D26" s="176">
        <v>6</v>
      </c>
      <c r="E26" s="176">
        <v>6</v>
      </c>
      <c r="F26" s="176">
        <v>1</v>
      </c>
      <c r="G26" s="176">
        <v>2</v>
      </c>
      <c r="H26" s="176">
        <v>10</v>
      </c>
      <c r="I26" s="433">
        <f t="shared" ref="I26:I29" si="12">D26+E26+F26+G26+H26</f>
        <v>25</v>
      </c>
      <c r="J26" s="434">
        <f t="shared" ref="J26:J29" si="13">I26*12</f>
        <v>300</v>
      </c>
      <c r="K26" s="442"/>
      <c r="L26" s="435">
        <f t="shared" ref="L26:L29" si="14">I26*K26</f>
        <v>0</v>
      </c>
      <c r="M26" s="436">
        <f t="shared" ref="M26:M29" si="15">I26*12*K26</f>
        <v>0</v>
      </c>
      <c r="N26" s="173"/>
    </row>
    <row r="27" spans="1:14" ht="14.25" customHeight="1">
      <c r="A27" s="165">
        <v>13</v>
      </c>
      <c r="B27" s="174" t="s">
        <v>299</v>
      </c>
      <c r="C27" s="167" t="s">
        <v>290</v>
      </c>
      <c r="D27" s="176">
        <v>4</v>
      </c>
      <c r="E27" s="176">
        <v>4</v>
      </c>
      <c r="F27" s="176">
        <v>20</v>
      </c>
      <c r="G27" s="176">
        <v>4</v>
      </c>
      <c r="H27" s="176">
        <v>1</v>
      </c>
      <c r="I27" s="433">
        <f t="shared" si="12"/>
        <v>33</v>
      </c>
      <c r="J27" s="434">
        <f t="shared" si="13"/>
        <v>396</v>
      </c>
      <c r="K27" s="442"/>
      <c r="L27" s="435">
        <f t="shared" si="14"/>
        <v>0</v>
      </c>
      <c r="M27" s="436">
        <f t="shared" si="15"/>
        <v>0</v>
      </c>
      <c r="N27" s="173"/>
    </row>
    <row r="28" spans="1:14" ht="14.25" customHeight="1">
      <c r="A28" s="165">
        <v>14</v>
      </c>
      <c r="B28" s="174" t="s">
        <v>300</v>
      </c>
      <c r="C28" s="167" t="s">
        <v>290</v>
      </c>
      <c r="D28" s="176">
        <v>12</v>
      </c>
      <c r="E28" s="176">
        <v>12</v>
      </c>
      <c r="F28" s="176">
        <v>36</v>
      </c>
      <c r="G28" s="176">
        <v>6</v>
      </c>
      <c r="H28" s="176">
        <v>10</v>
      </c>
      <c r="I28" s="433">
        <f t="shared" si="12"/>
        <v>76</v>
      </c>
      <c r="J28" s="434">
        <f t="shared" si="13"/>
        <v>912</v>
      </c>
      <c r="K28" s="442"/>
      <c r="L28" s="435">
        <f t="shared" si="14"/>
        <v>0</v>
      </c>
      <c r="M28" s="436">
        <f t="shared" si="15"/>
        <v>0</v>
      </c>
      <c r="N28" s="173"/>
    </row>
    <row r="29" spans="1:14" ht="14.25" customHeight="1">
      <c r="A29" s="620">
        <v>15</v>
      </c>
      <c r="B29" s="633" t="s">
        <v>301</v>
      </c>
      <c r="C29" s="623" t="s">
        <v>290</v>
      </c>
      <c r="D29" s="620">
        <v>12</v>
      </c>
      <c r="E29" s="620">
        <v>12</v>
      </c>
      <c r="F29" s="620">
        <v>6</v>
      </c>
      <c r="G29" s="620">
        <v>12</v>
      </c>
      <c r="H29" s="620">
        <v>12</v>
      </c>
      <c r="I29" s="629">
        <f t="shared" si="12"/>
        <v>54</v>
      </c>
      <c r="J29" s="625">
        <f t="shared" si="13"/>
        <v>648</v>
      </c>
      <c r="K29" s="626"/>
      <c r="L29" s="612">
        <f t="shared" si="14"/>
        <v>0</v>
      </c>
      <c r="M29" s="615">
        <f t="shared" si="15"/>
        <v>0</v>
      </c>
      <c r="N29" s="173"/>
    </row>
    <row r="30" spans="1:14" ht="14.25" customHeight="1">
      <c r="A30" s="621"/>
      <c r="B30" s="527"/>
      <c r="C30" s="624"/>
      <c r="D30" s="621"/>
      <c r="E30" s="621"/>
      <c r="F30" s="621"/>
      <c r="G30" s="621"/>
      <c r="H30" s="621"/>
      <c r="I30" s="630"/>
      <c r="J30" s="614"/>
      <c r="K30" s="627"/>
      <c r="L30" s="614"/>
      <c r="M30" s="617"/>
      <c r="N30" s="173"/>
    </row>
    <row r="31" spans="1:14" ht="14.25" customHeight="1">
      <c r="A31" s="165">
        <v>16</v>
      </c>
      <c r="B31" s="178" t="s">
        <v>302</v>
      </c>
      <c r="C31" s="167" t="s">
        <v>290</v>
      </c>
      <c r="D31" s="176">
        <v>36</v>
      </c>
      <c r="E31" s="176">
        <v>16</v>
      </c>
      <c r="F31" s="176">
        <v>10</v>
      </c>
      <c r="G31" s="176">
        <v>22</v>
      </c>
      <c r="H31" s="176">
        <v>22</v>
      </c>
      <c r="I31" s="433">
        <f t="shared" ref="I31:I32" si="16">D31+E31+F31+G31+H31</f>
        <v>106</v>
      </c>
      <c r="J31" s="434">
        <f t="shared" ref="J31:J32" si="17">I31*12</f>
        <v>1272</v>
      </c>
      <c r="K31" s="442"/>
      <c r="L31" s="435">
        <f t="shared" ref="L31:L32" si="18">I31*K31</f>
        <v>0</v>
      </c>
      <c r="M31" s="436">
        <f t="shared" ref="M31:M32" si="19">I31*12*K31</f>
        <v>0</v>
      </c>
      <c r="N31" s="173"/>
    </row>
    <row r="32" spans="1:14" ht="14.25" customHeight="1">
      <c r="A32" s="620">
        <v>17</v>
      </c>
      <c r="B32" s="633" t="s">
        <v>303</v>
      </c>
      <c r="C32" s="623" t="s">
        <v>290</v>
      </c>
      <c r="D32" s="620">
        <v>36</v>
      </c>
      <c r="E32" s="620">
        <v>12</v>
      </c>
      <c r="F32" s="620">
        <v>15</v>
      </c>
      <c r="G32" s="620">
        <v>22</v>
      </c>
      <c r="H32" s="620">
        <v>12</v>
      </c>
      <c r="I32" s="629">
        <f t="shared" si="16"/>
        <v>97</v>
      </c>
      <c r="J32" s="625">
        <f t="shared" si="17"/>
        <v>1164</v>
      </c>
      <c r="K32" s="626"/>
      <c r="L32" s="612">
        <f t="shared" si="18"/>
        <v>0</v>
      </c>
      <c r="M32" s="615">
        <f t="shared" si="19"/>
        <v>0</v>
      </c>
      <c r="N32" s="173"/>
    </row>
    <row r="33" spans="1:14" ht="14.25" customHeight="1">
      <c r="A33" s="653"/>
      <c r="B33" s="526"/>
      <c r="C33" s="656"/>
      <c r="D33" s="653"/>
      <c r="E33" s="653"/>
      <c r="F33" s="653"/>
      <c r="G33" s="653"/>
      <c r="H33" s="653"/>
      <c r="I33" s="658"/>
      <c r="J33" s="613"/>
      <c r="K33" s="657"/>
      <c r="L33" s="613"/>
      <c r="M33" s="616"/>
      <c r="N33" s="173"/>
    </row>
    <row r="34" spans="1:14" ht="14.25" customHeight="1">
      <c r="A34" s="653"/>
      <c r="B34" s="526"/>
      <c r="C34" s="656"/>
      <c r="D34" s="653"/>
      <c r="E34" s="653"/>
      <c r="F34" s="653"/>
      <c r="G34" s="653"/>
      <c r="H34" s="653"/>
      <c r="I34" s="658"/>
      <c r="J34" s="613"/>
      <c r="K34" s="657"/>
      <c r="L34" s="613"/>
      <c r="M34" s="616"/>
      <c r="N34" s="173"/>
    </row>
    <row r="35" spans="1:14" ht="14.25" customHeight="1">
      <c r="A35" s="621"/>
      <c r="B35" s="527"/>
      <c r="C35" s="624"/>
      <c r="D35" s="621"/>
      <c r="E35" s="621"/>
      <c r="F35" s="621"/>
      <c r="G35" s="621"/>
      <c r="H35" s="621"/>
      <c r="I35" s="630"/>
      <c r="J35" s="614"/>
      <c r="K35" s="627"/>
      <c r="L35" s="614"/>
      <c r="M35" s="617"/>
      <c r="N35" s="173"/>
    </row>
    <row r="36" spans="1:14" ht="14.25" customHeight="1">
      <c r="A36" s="650">
        <v>18</v>
      </c>
      <c r="B36" s="179" t="s">
        <v>304</v>
      </c>
      <c r="C36" s="647" t="s">
        <v>305</v>
      </c>
      <c r="D36" s="620">
        <v>120</v>
      </c>
      <c r="E36" s="620">
        <v>100</v>
      </c>
      <c r="F36" s="620">
        <v>80</v>
      </c>
      <c r="G36" s="620">
        <v>110</v>
      </c>
      <c r="H36" s="620">
        <v>120</v>
      </c>
      <c r="I36" s="629">
        <f>D36+E36+F36+G36+H36</f>
        <v>530</v>
      </c>
      <c r="J36" s="625">
        <f>I36*12</f>
        <v>6360</v>
      </c>
      <c r="K36" s="626"/>
      <c r="L36" s="612">
        <f>I36*K36</f>
        <v>0</v>
      </c>
      <c r="M36" s="615">
        <f>I36*12*K36</f>
        <v>0</v>
      </c>
      <c r="N36" s="173"/>
    </row>
    <row r="37" spans="1:14" ht="14.25" customHeight="1">
      <c r="A37" s="651"/>
      <c r="B37" s="180" t="s">
        <v>306</v>
      </c>
      <c r="C37" s="648"/>
      <c r="D37" s="653"/>
      <c r="E37" s="653"/>
      <c r="F37" s="653"/>
      <c r="G37" s="653"/>
      <c r="H37" s="653"/>
      <c r="I37" s="658"/>
      <c r="J37" s="613"/>
      <c r="K37" s="657"/>
      <c r="L37" s="613"/>
      <c r="M37" s="616"/>
      <c r="N37" s="173"/>
    </row>
    <row r="38" spans="1:14" ht="14.25" customHeight="1">
      <c r="A38" s="651"/>
      <c r="B38" s="180" t="s">
        <v>307</v>
      </c>
      <c r="C38" s="648"/>
      <c r="D38" s="653"/>
      <c r="E38" s="653"/>
      <c r="F38" s="653"/>
      <c r="G38" s="653"/>
      <c r="H38" s="653"/>
      <c r="I38" s="658"/>
      <c r="J38" s="613"/>
      <c r="K38" s="657"/>
      <c r="L38" s="613"/>
      <c r="M38" s="616"/>
      <c r="N38" s="173"/>
    </row>
    <row r="39" spans="1:14" ht="14.25" customHeight="1">
      <c r="A39" s="651"/>
      <c r="B39" s="180" t="s">
        <v>308</v>
      </c>
      <c r="C39" s="648"/>
      <c r="D39" s="653"/>
      <c r="E39" s="653"/>
      <c r="F39" s="653"/>
      <c r="G39" s="653"/>
      <c r="H39" s="653"/>
      <c r="I39" s="658"/>
      <c r="J39" s="613"/>
      <c r="K39" s="657"/>
      <c r="L39" s="613"/>
      <c r="M39" s="616"/>
      <c r="N39" s="173"/>
    </row>
    <row r="40" spans="1:14" ht="14.25" customHeight="1">
      <c r="A40" s="651"/>
      <c r="B40" s="180" t="s">
        <v>309</v>
      </c>
      <c r="C40" s="648"/>
      <c r="D40" s="653"/>
      <c r="E40" s="653"/>
      <c r="F40" s="653"/>
      <c r="G40" s="653"/>
      <c r="H40" s="653"/>
      <c r="I40" s="658"/>
      <c r="J40" s="613"/>
      <c r="K40" s="657"/>
      <c r="L40" s="613"/>
      <c r="M40" s="616"/>
      <c r="N40" s="173"/>
    </row>
    <row r="41" spans="1:14" ht="14.25" customHeight="1">
      <c r="A41" s="651"/>
      <c r="B41" s="180" t="s">
        <v>310</v>
      </c>
      <c r="C41" s="648"/>
      <c r="D41" s="653"/>
      <c r="E41" s="653"/>
      <c r="F41" s="653"/>
      <c r="G41" s="653"/>
      <c r="H41" s="653"/>
      <c r="I41" s="658"/>
      <c r="J41" s="613"/>
      <c r="K41" s="657"/>
      <c r="L41" s="613"/>
      <c r="M41" s="616"/>
      <c r="N41" s="173"/>
    </row>
    <row r="42" spans="1:14" ht="14.25" customHeight="1">
      <c r="A42" s="651"/>
      <c r="B42" s="180" t="s">
        <v>311</v>
      </c>
      <c r="C42" s="648"/>
      <c r="D42" s="653"/>
      <c r="E42" s="653"/>
      <c r="F42" s="653"/>
      <c r="G42" s="653"/>
      <c r="H42" s="653"/>
      <c r="I42" s="658"/>
      <c r="J42" s="613"/>
      <c r="K42" s="657"/>
      <c r="L42" s="613"/>
      <c r="M42" s="616"/>
      <c r="N42" s="173"/>
    </row>
    <row r="43" spans="1:14" ht="14.25" customHeight="1">
      <c r="A43" s="652"/>
      <c r="B43" s="181" t="s">
        <v>312</v>
      </c>
      <c r="C43" s="649"/>
      <c r="D43" s="621"/>
      <c r="E43" s="621"/>
      <c r="F43" s="621"/>
      <c r="G43" s="621"/>
      <c r="H43" s="621"/>
      <c r="I43" s="630"/>
      <c r="J43" s="614"/>
      <c r="K43" s="627"/>
      <c r="L43" s="614"/>
      <c r="M43" s="617"/>
      <c r="N43" s="173"/>
    </row>
    <row r="44" spans="1:14" ht="14.25" customHeight="1">
      <c r="A44" s="620">
        <v>19</v>
      </c>
      <c r="B44" s="659" t="s">
        <v>313</v>
      </c>
      <c r="C44" s="623" t="s">
        <v>314</v>
      </c>
      <c r="D44" s="620">
        <v>300</v>
      </c>
      <c r="E44" s="620">
        <v>80</v>
      </c>
      <c r="F44" s="620">
        <v>20</v>
      </c>
      <c r="G44" s="620">
        <v>50</v>
      </c>
      <c r="H44" s="620">
        <v>100</v>
      </c>
      <c r="I44" s="629">
        <f>D44+E44+F44+G44+H44</f>
        <v>550</v>
      </c>
      <c r="J44" s="625">
        <f>I44*12</f>
        <v>6600</v>
      </c>
      <c r="K44" s="626"/>
      <c r="L44" s="612">
        <f>I44*K44</f>
        <v>0</v>
      </c>
      <c r="M44" s="615">
        <f>I44*12*K44</f>
        <v>0</v>
      </c>
      <c r="N44" s="173"/>
    </row>
    <row r="45" spans="1:14" ht="14.25" customHeight="1">
      <c r="A45" s="653"/>
      <c r="B45" s="526"/>
      <c r="C45" s="656"/>
      <c r="D45" s="653"/>
      <c r="E45" s="653"/>
      <c r="F45" s="653"/>
      <c r="G45" s="653"/>
      <c r="H45" s="653"/>
      <c r="I45" s="658"/>
      <c r="J45" s="613"/>
      <c r="K45" s="657"/>
      <c r="L45" s="613"/>
      <c r="M45" s="616"/>
      <c r="N45" s="173"/>
    </row>
    <row r="46" spans="1:14" ht="14.25" customHeight="1">
      <c r="A46" s="621"/>
      <c r="B46" s="527"/>
      <c r="C46" s="624"/>
      <c r="D46" s="621"/>
      <c r="E46" s="621"/>
      <c r="F46" s="621"/>
      <c r="G46" s="621"/>
      <c r="H46" s="621"/>
      <c r="I46" s="630"/>
      <c r="J46" s="614"/>
      <c r="K46" s="627"/>
      <c r="L46" s="614"/>
      <c r="M46" s="617"/>
      <c r="N46" s="173"/>
    </row>
    <row r="47" spans="1:14" ht="14.25" customHeight="1">
      <c r="A47" s="165">
        <v>20</v>
      </c>
      <c r="B47" s="174" t="s">
        <v>315</v>
      </c>
      <c r="C47" s="167" t="s">
        <v>290</v>
      </c>
      <c r="D47" s="176">
        <v>7</v>
      </c>
      <c r="E47" s="176">
        <v>12</v>
      </c>
      <c r="F47" s="176">
        <v>1</v>
      </c>
      <c r="G47" s="176">
        <v>5</v>
      </c>
      <c r="H47" s="176">
        <v>8</v>
      </c>
      <c r="I47" s="433">
        <f t="shared" ref="I47:I52" si="20">D47+E47+F47+G47+H47</f>
        <v>33</v>
      </c>
      <c r="J47" s="434">
        <f t="shared" ref="J47:J52" si="21">I47*12</f>
        <v>396</v>
      </c>
      <c r="K47" s="442"/>
      <c r="L47" s="435">
        <f t="shared" ref="L47:L52" si="22">I47*K47</f>
        <v>0</v>
      </c>
      <c r="M47" s="436">
        <f t="shared" ref="M47:M52" si="23">I47*12*K47</f>
        <v>0</v>
      </c>
      <c r="N47" s="173"/>
    </row>
    <row r="48" spans="1:14" ht="14.25" customHeight="1">
      <c r="A48" s="165">
        <v>21</v>
      </c>
      <c r="B48" s="174" t="s">
        <v>316</v>
      </c>
      <c r="C48" s="167" t="s">
        <v>290</v>
      </c>
      <c r="D48" s="176">
        <v>1</v>
      </c>
      <c r="E48" s="176">
        <v>2</v>
      </c>
      <c r="F48" s="176">
        <v>3</v>
      </c>
      <c r="G48" s="176">
        <v>1</v>
      </c>
      <c r="H48" s="176">
        <v>1</v>
      </c>
      <c r="I48" s="433">
        <f t="shared" si="20"/>
        <v>8</v>
      </c>
      <c r="J48" s="434">
        <f t="shared" si="21"/>
        <v>96</v>
      </c>
      <c r="K48" s="442"/>
      <c r="L48" s="435">
        <f t="shared" si="22"/>
        <v>0</v>
      </c>
      <c r="M48" s="436">
        <f t="shared" si="23"/>
        <v>0</v>
      </c>
      <c r="N48" s="173"/>
    </row>
    <row r="49" spans="1:14" ht="14.25" customHeight="1">
      <c r="A49" s="165">
        <v>22</v>
      </c>
      <c r="B49" s="183" t="s">
        <v>317</v>
      </c>
      <c r="C49" s="184" t="s">
        <v>290</v>
      </c>
      <c r="D49" s="176">
        <v>1</v>
      </c>
      <c r="E49" s="176">
        <v>1</v>
      </c>
      <c r="F49" s="176">
        <v>1</v>
      </c>
      <c r="G49" s="176">
        <v>1</v>
      </c>
      <c r="H49" s="176">
        <v>1</v>
      </c>
      <c r="I49" s="433">
        <f t="shared" si="20"/>
        <v>5</v>
      </c>
      <c r="J49" s="434">
        <f t="shared" si="21"/>
        <v>60</v>
      </c>
      <c r="K49" s="442"/>
      <c r="L49" s="435">
        <f t="shared" si="22"/>
        <v>0</v>
      </c>
      <c r="M49" s="436">
        <f t="shared" si="23"/>
        <v>0</v>
      </c>
      <c r="N49" s="173"/>
    </row>
    <row r="50" spans="1:14" ht="14.25" customHeight="1">
      <c r="A50" s="165">
        <v>23</v>
      </c>
      <c r="B50" s="174" t="s">
        <v>318</v>
      </c>
      <c r="C50" s="167" t="s">
        <v>290</v>
      </c>
      <c r="D50" s="176">
        <v>3</v>
      </c>
      <c r="E50" s="176">
        <v>15</v>
      </c>
      <c r="F50" s="176">
        <v>5</v>
      </c>
      <c r="G50" s="176">
        <v>6</v>
      </c>
      <c r="H50" s="176">
        <v>5</v>
      </c>
      <c r="I50" s="433">
        <f t="shared" si="20"/>
        <v>34</v>
      </c>
      <c r="J50" s="434">
        <f t="shared" si="21"/>
        <v>408</v>
      </c>
      <c r="K50" s="442"/>
      <c r="L50" s="435">
        <f t="shared" si="22"/>
        <v>0</v>
      </c>
      <c r="M50" s="436">
        <f t="shared" si="23"/>
        <v>0</v>
      </c>
      <c r="N50" s="173"/>
    </row>
    <row r="51" spans="1:14" ht="14.25" customHeight="1">
      <c r="A51" s="176">
        <v>24</v>
      </c>
      <c r="B51" s="174" t="s">
        <v>319</v>
      </c>
      <c r="C51" s="167" t="s">
        <v>320</v>
      </c>
      <c r="D51" s="176">
        <v>4</v>
      </c>
      <c r="E51" s="176">
        <v>6</v>
      </c>
      <c r="F51" s="176">
        <v>2</v>
      </c>
      <c r="G51" s="176">
        <v>2</v>
      </c>
      <c r="H51" s="176">
        <v>5</v>
      </c>
      <c r="I51" s="433">
        <f t="shared" si="20"/>
        <v>19</v>
      </c>
      <c r="J51" s="434">
        <f t="shared" si="21"/>
        <v>228</v>
      </c>
      <c r="K51" s="442"/>
      <c r="L51" s="435">
        <f t="shared" si="22"/>
        <v>0</v>
      </c>
      <c r="M51" s="436">
        <f t="shared" si="23"/>
        <v>0</v>
      </c>
      <c r="N51" s="173"/>
    </row>
    <row r="52" spans="1:14" ht="14.25" customHeight="1">
      <c r="A52" s="620">
        <v>25</v>
      </c>
      <c r="B52" s="633" t="s">
        <v>321</v>
      </c>
      <c r="C52" s="623" t="s">
        <v>320</v>
      </c>
      <c r="D52" s="620">
        <v>4</v>
      </c>
      <c r="E52" s="620">
        <v>10</v>
      </c>
      <c r="F52" s="620">
        <v>2</v>
      </c>
      <c r="G52" s="620">
        <v>5</v>
      </c>
      <c r="H52" s="620">
        <v>5</v>
      </c>
      <c r="I52" s="629">
        <f t="shared" si="20"/>
        <v>26</v>
      </c>
      <c r="J52" s="625">
        <f t="shared" si="21"/>
        <v>312</v>
      </c>
      <c r="K52" s="626"/>
      <c r="L52" s="612">
        <f t="shared" si="22"/>
        <v>0</v>
      </c>
      <c r="M52" s="615">
        <f t="shared" si="23"/>
        <v>0</v>
      </c>
      <c r="N52" s="173"/>
    </row>
    <row r="53" spans="1:14" ht="14.25" customHeight="1">
      <c r="A53" s="621"/>
      <c r="B53" s="527"/>
      <c r="C53" s="624"/>
      <c r="D53" s="621"/>
      <c r="E53" s="621"/>
      <c r="F53" s="621"/>
      <c r="G53" s="621"/>
      <c r="H53" s="621"/>
      <c r="I53" s="630"/>
      <c r="J53" s="614"/>
      <c r="K53" s="627"/>
      <c r="L53" s="614"/>
      <c r="M53" s="617"/>
      <c r="N53" s="173"/>
    </row>
    <row r="54" spans="1:14" ht="14.25" customHeight="1">
      <c r="A54" s="176">
        <v>26</v>
      </c>
      <c r="B54" s="174" t="s">
        <v>322</v>
      </c>
      <c r="C54" s="167" t="s">
        <v>320</v>
      </c>
      <c r="D54" s="176">
        <v>4</v>
      </c>
      <c r="E54" s="176">
        <v>4</v>
      </c>
      <c r="F54" s="176">
        <v>2</v>
      </c>
      <c r="G54" s="176">
        <v>3</v>
      </c>
      <c r="H54" s="176">
        <v>5</v>
      </c>
      <c r="I54" s="433">
        <f t="shared" ref="I54:I56" si="24">D54+E54+F54+G54+H54</f>
        <v>18</v>
      </c>
      <c r="J54" s="434">
        <f t="shared" ref="J54:J56" si="25">I54*12</f>
        <v>216</v>
      </c>
      <c r="K54" s="442"/>
      <c r="L54" s="435">
        <f t="shared" ref="L54:L56" si="26">I54*K54</f>
        <v>0</v>
      </c>
      <c r="M54" s="436">
        <f t="shared" ref="M54:M56" si="27">I54*12*K54</f>
        <v>0</v>
      </c>
      <c r="N54" s="173"/>
    </row>
    <row r="55" spans="1:14" ht="14.25" customHeight="1">
      <c r="A55" s="176">
        <v>27</v>
      </c>
      <c r="B55" s="174" t="s">
        <v>323</v>
      </c>
      <c r="C55" s="167" t="s">
        <v>320</v>
      </c>
      <c r="D55" s="176">
        <v>4</v>
      </c>
      <c r="E55" s="176">
        <v>4</v>
      </c>
      <c r="F55" s="176">
        <v>2</v>
      </c>
      <c r="G55" s="176">
        <v>5</v>
      </c>
      <c r="H55" s="176">
        <v>5</v>
      </c>
      <c r="I55" s="433">
        <f t="shared" si="24"/>
        <v>20</v>
      </c>
      <c r="J55" s="434">
        <f t="shared" si="25"/>
        <v>240</v>
      </c>
      <c r="K55" s="442"/>
      <c r="L55" s="435">
        <f t="shared" si="26"/>
        <v>0</v>
      </c>
      <c r="M55" s="436">
        <f t="shared" si="27"/>
        <v>0</v>
      </c>
      <c r="N55" s="173"/>
    </row>
    <row r="56" spans="1:14" ht="14.25" customHeight="1">
      <c r="A56" s="620">
        <v>28</v>
      </c>
      <c r="B56" s="654" t="s">
        <v>324</v>
      </c>
      <c r="C56" s="655" t="s">
        <v>290</v>
      </c>
      <c r="D56" s="620">
        <v>1</v>
      </c>
      <c r="E56" s="620">
        <v>2</v>
      </c>
      <c r="F56" s="620">
        <v>2</v>
      </c>
      <c r="G56" s="620">
        <v>1</v>
      </c>
      <c r="H56" s="620">
        <v>1</v>
      </c>
      <c r="I56" s="629">
        <f t="shared" si="24"/>
        <v>7</v>
      </c>
      <c r="J56" s="625">
        <f t="shared" si="25"/>
        <v>84</v>
      </c>
      <c r="K56" s="626"/>
      <c r="L56" s="612">
        <f t="shared" si="26"/>
        <v>0</v>
      </c>
      <c r="M56" s="615">
        <f t="shared" si="27"/>
        <v>0</v>
      </c>
      <c r="N56" s="173"/>
    </row>
    <row r="57" spans="1:14" ht="14.25" customHeight="1">
      <c r="A57" s="621"/>
      <c r="B57" s="527"/>
      <c r="C57" s="624"/>
      <c r="D57" s="621"/>
      <c r="E57" s="621"/>
      <c r="F57" s="621"/>
      <c r="G57" s="621"/>
      <c r="H57" s="621"/>
      <c r="I57" s="630"/>
      <c r="J57" s="614"/>
      <c r="K57" s="627"/>
      <c r="L57" s="614"/>
      <c r="M57" s="617"/>
      <c r="N57" s="173"/>
    </row>
    <row r="58" spans="1:14" ht="14.25" customHeight="1">
      <c r="A58" s="620">
        <v>29</v>
      </c>
      <c r="B58" s="633" t="s">
        <v>325</v>
      </c>
      <c r="C58" s="623" t="s">
        <v>326</v>
      </c>
      <c r="D58" s="620">
        <v>1</v>
      </c>
      <c r="E58" s="620">
        <v>3</v>
      </c>
      <c r="F58" s="620">
        <v>1</v>
      </c>
      <c r="G58" s="620">
        <v>1</v>
      </c>
      <c r="H58" s="620">
        <v>1</v>
      </c>
      <c r="I58" s="629">
        <f>D58+E58+F58+G58+H58</f>
        <v>7</v>
      </c>
      <c r="J58" s="625">
        <f>I58*12</f>
        <v>84</v>
      </c>
      <c r="K58" s="626"/>
      <c r="L58" s="612">
        <f>I58*K58</f>
        <v>0</v>
      </c>
      <c r="M58" s="615">
        <f>I58*12*K58</f>
        <v>0</v>
      </c>
      <c r="N58" s="173"/>
    </row>
    <row r="59" spans="1:14" ht="14.25" customHeight="1">
      <c r="A59" s="621"/>
      <c r="B59" s="527"/>
      <c r="C59" s="624"/>
      <c r="D59" s="621"/>
      <c r="E59" s="621"/>
      <c r="F59" s="621"/>
      <c r="G59" s="621"/>
      <c r="H59" s="621"/>
      <c r="I59" s="630"/>
      <c r="J59" s="614"/>
      <c r="K59" s="627"/>
      <c r="L59" s="614"/>
      <c r="M59" s="617"/>
      <c r="N59" s="173"/>
    </row>
    <row r="60" spans="1:14" ht="14.25" customHeight="1">
      <c r="A60" s="650">
        <v>30</v>
      </c>
      <c r="B60" s="185" t="s">
        <v>327</v>
      </c>
      <c r="C60" s="647" t="s">
        <v>328</v>
      </c>
      <c r="D60" s="620">
        <v>2</v>
      </c>
      <c r="E60" s="620">
        <v>2</v>
      </c>
      <c r="F60" s="620"/>
      <c r="G60" s="620">
        <v>1</v>
      </c>
      <c r="H60" s="620">
        <v>1</v>
      </c>
      <c r="I60" s="629">
        <f>D60+E60+F60+G60+H60</f>
        <v>6</v>
      </c>
      <c r="J60" s="625">
        <f>I60*12</f>
        <v>72</v>
      </c>
      <c r="K60" s="626"/>
      <c r="L60" s="612">
        <f>I60*K60</f>
        <v>0</v>
      </c>
      <c r="M60" s="615">
        <f>I60*12*K60</f>
        <v>0</v>
      </c>
      <c r="N60" s="173"/>
    </row>
    <row r="61" spans="1:14" ht="14.25" customHeight="1">
      <c r="A61" s="651"/>
      <c r="B61" s="186" t="s">
        <v>329</v>
      </c>
      <c r="C61" s="648"/>
      <c r="D61" s="653"/>
      <c r="E61" s="653"/>
      <c r="F61" s="653"/>
      <c r="G61" s="653"/>
      <c r="H61" s="653"/>
      <c r="I61" s="658"/>
      <c r="J61" s="613"/>
      <c r="K61" s="657"/>
      <c r="L61" s="613"/>
      <c r="M61" s="616"/>
      <c r="N61" s="173"/>
    </row>
    <row r="62" spans="1:14" ht="14.25" customHeight="1">
      <c r="A62" s="652"/>
      <c r="B62" s="187" t="s">
        <v>330</v>
      </c>
      <c r="C62" s="649"/>
      <c r="D62" s="621"/>
      <c r="E62" s="621"/>
      <c r="F62" s="621"/>
      <c r="G62" s="621"/>
      <c r="H62" s="621"/>
      <c r="I62" s="630"/>
      <c r="J62" s="614"/>
      <c r="K62" s="627"/>
      <c r="L62" s="614"/>
      <c r="M62" s="617"/>
      <c r="N62" s="173"/>
    </row>
    <row r="63" spans="1:14" ht="16.5" customHeight="1">
      <c r="A63" s="620">
        <v>31</v>
      </c>
      <c r="B63" s="622" t="s">
        <v>331</v>
      </c>
      <c r="C63" s="623" t="s">
        <v>290</v>
      </c>
      <c r="D63" s="620">
        <v>1</v>
      </c>
      <c r="E63" s="620">
        <v>2</v>
      </c>
      <c r="F63" s="620"/>
      <c r="G63" s="620">
        <v>1</v>
      </c>
      <c r="H63" s="620">
        <v>1</v>
      </c>
      <c r="I63" s="629">
        <f>D63+E63+F63+G63+H63</f>
        <v>5</v>
      </c>
      <c r="J63" s="625">
        <f>I63*12</f>
        <v>60</v>
      </c>
      <c r="K63" s="626"/>
      <c r="L63" s="612">
        <f>I63*K63</f>
        <v>0</v>
      </c>
      <c r="M63" s="615">
        <f>I63*12*K63</f>
        <v>0</v>
      </c>
      <c r="N63" s="173"/>
    </row>
    <row r="64" spans="1:14" ht="14.25" customHeight="1">
      <c r="A64" s="621"/>
      <c r="B64" s="527"/>
      <c r="C64" s="624"/>
      <c r="D64" s="621"/>
      <c r="E64" s="621"/>
      <c r="F64" s="621"/>
      <c r="G64" s="621"/>
      <c r="H64" s="621"/>
      <c r="I64" s="630"/>
      <c r="J64" s="614"/>
      <c r="K64" s="627"/>
      <c r="L64" s="614"/>
      <c r="M64" s="617"/>
      <c r="N64" s="173"/>
    </row>
    <row r="65" spans="1:14" ht="14.25" customHeight="1">
      <c r="A65" s="188">
        <v>32</v>
      </c>
      <c r="B65" s="189" t="s">
        <v>332</v>
      </c>
      <c r="C65" s="190" t="s">
        <v>251</v>
      </c>
      <c r="D65" s="188">
        <v>6</v>
      </c>
      <c r="E65" s="188">
        <v>5</v>
      </c>
      <c r="F65" s="188">
        <v>2</v>
      </c>
      <c r="G65" s="188">
        <v>6</v>
      </c>
      <c r="H65" s="188">
        <v>8</v>
      </c>
      <c r="I65" s="437">
        <f t="shared" ref="I65:I79" si="28">D65+E65+F65+G65+H65</f>
        <v>27</v>
      </c>
      <c r="J65" s="438">
        <f t="shared" ref="J65:J79" si="29">I65*12</f>
        <v>324</v>
      </c>
      <c r="K65" s="443"/>
      <c r="L65" s="439">
        <f t="shared" ref="L65:L79" si="30">I65*K65</f>
        <v>0</v>
      </c>
      <c r="M65" s="440">
        <f t="shared" ref="M65:M79" si="31">I65*12*K65</f>
        <v>0</v>
      </c>
      <c r="N65" s="173"/>
    </row>
    <row r="66" spans="1:14" ht="14.25" customHeight="1">
      <c r="A66" s="188">
        <v>33</v>
      </c>
      <c r="B66" s="191" t="s">
        <v>333</v>
      </c>
      <c r="C66" s="192" t="s">
        <v>251</v>
      </c>
      <c r="D66" s="188">
        <v>1</v>
      </c>
      <c r="E66" s="188">
        <v>2</v>
      </c>
      <c r="F66" s="188">
        <v>1</v>
      </c>
      <c r="G66" s="188">
        <v>1</v>
      </c>
      <c r="H66" s="188">
        <v>1</v>
      </c>
      <c r="I66" s="437">
        <f t="shared" si="28"/>
        <v>6</v>
      </c>
      <c r="J66" s="438">
        <f t="shared" si="29"/>
        <v>72</v>
      </c>
      <c r="K66" s="443"/>
      <c r="L66" s="439">
        <f t="shared" si="30"/>
        <v>0</v>
      </c>
      <c r="M66" s="440">
        <f t="shared" si="31"/>
        <v>0</v>
      </c>
      <c r="N66" s="173"/>
    </row>
    <row r="67" spans="1:14" ht="14.25" customHeight="1">
      <c r="A67" s="188">
        <v>34</v>
      </c>
      <c r="B67" s="193" t="s">
        <v>334</v>
      </c>
      <c r="C67" s="192" t="s">
        <v>251</v>
      </c>
      <c r="D67" s="188">
        <v>1</v>
      </c>
      <c r="E67" s="188">
        <v>1</v>
      </c>
      <c r="F67" s="188">
        <v>5</v>
      </c>
      <c r="G67" s="188">
        <v>1</v>
      </c>
      <c r="H67" s="188">
        <v>1</v>
      </c>
      <c r="I67" s="437">
        <f t="shared" si="28"/>
        <v>9</v>
      </c>
      <c r="J67" s="438">
        <f t="shared" si="29"/>
        <v>108</v>
      </c>
      <c r="K67" s="443"/>
      <c r="L67" s="439">
        <f t="shared" si="30"/>
        <v>0</v>
      </c>
      <c r="M67" s="440">
        <f t="shared" si="31"/>
        <v>0</v>
      </c>
      <c r="N67" s="173"/>
    </row>
    <row r="68" spans="1:14" ht="14.25" customHeight="1">
      <c r="A68" s="188">
        <v>35</v>
      </c>
      <c r="B68" s="189" t="s">
        <v>335</v>
      </c>
      <c r="C68" s="190" t="s">
        <v>251</v>
      </c>
      <c r="D68" s="188">
        <v>2</v>
      </c>
      <c r="E68" s="188">
        <v>4</v>
      </c>
      <c r="F68" s="188">
        <v>5</v>
      </c>
      <c r="G68" s="188">
        <v>2</v>
      </c>
      <c r="H68" s="188">
        <v>1</v>
      </c>
      <c r="I68" s="437">
        <f t="shared" si="28"/>
        <v>14</v>
      </c>
      <c r="J68" s="438">
        <f t="shared" si="29"/>
        <v>168</v>
      </c>
      <c r="K68" s="443"/>
      <c r="L68" s="439">
        <f t="shared" si="30"/>
        <v>0</v>
      </c>
      <c r="M68" s="440">
        <f t="shared" si="31"/>
        <v>0</v>
      </c>
      <c r="N68" s="173"/>
    </row>
    <row r="69" spans="1:14" ht="14.25" customHeight="1">
      <c r="A69" s="188">
        <v>36</v>
      </c>
      <c r="B69" s="194" t="s">
        <v>336</v>
      </c>
      <c r="C69" s="192" t="s">
        <v>251</v>
      </c>
      <c r="D69" s="188">
        <v>24</v>
      </c>
      <c r="E69" s="188">
        <v>12</v>
      </c>
      <c r="F69" s="188">
        <v>36</v>
      </c>
      <c r="G69" s="188">
        <v>24</v>
      </c>
      <c r="H69" s="188">
        <v>40</v>
      </c>
      <c r="I69" s="437">
        <f t="shared" si="28"/>
        <v>136</v>
      </c>
      <c r="J69" s="438">
        <f t="shared" si="29"/>
        <v>1632</v>
      </c>
      <c r="K69" s="443"/>
      <c r="L69" s="439">
        <f t="shared" si="30"/>
        <v>0</v>
      </c>
      <c r="M69" s="440">
        <f t="shared" si="31"/>
        <v>0</v>
      </c>
      <c r="N69" s="173"/>
    </row>
    <row r="70" spans="1:14" ht="14.25" customHeight="1">
      <c r="A70" s="188">
        <v>37</v>
      </c>
      <c r="B70" s="194" t="s">
        <v>337</v>
      </c>
      <c r="C70" s="192" t="s">
        <v>251</v>
      </c>
      <c r="D70" s="188"/>
      <c r="E70" s="188">
        <v>1</v>
      </c>
      <c r="F70" s="188">
        <v>3</v>
      </c>
      <c r="G70" s="188">
        <v>6</v>
      </c>
      <c r="H70" s="188">
        <v>5</v>
      </c>
      <c r="I70" s="437">
        <f t="shared" si="28"/>
        <v>15</v>
      </c>
      <c r="J70" s="438">
        <f t="shared" si="29"/>
        <v>180</v>
      </c>
      <c r="K70" s="443"/>
      <c r="L70" s="439">
        <f t="shared" si="30"/>
        <v>0</v>
      </c>
      <c r="M70" s="440">
        <f t="shared" si="31"/>
        <v>0</v>
      </c>
      <c r="N70" s="173"/>
    </row>
    <row r="71" spans="1:14" ht="14.25" customHeight="1">
      <c r="A71" s="188">
        <v>38</v>
      </c>
      <c r="B71" s="194" t="s">
        <v>338</v>
      </c>
      <c r="C71" s="192" t="s">
        <v>251</v>
      </c>
      <c r="D71" s="188"/>
      <c r="E71" s="188">
        <v>1</v>
      </c>
      <c r="F71" s="188">
        <v>2</v>
      </c>
      <c r="G71" s="188">
        <v>1</v>
      </c>
      <c r="H71" s="188">
        <v>3</v>
      </c>
      <c r="I71" s="437">
        <f t="shared" si="28"/>
        <v>7</v>
      </c>
      <c r="J71" s="438">
        <f t="shared" si="29"/>
        <v>84</v>
      </c>
      <c r="K71" s="443"/>
      <c r="L71" s="439">
        <f t="shared" si="30"/>
        <v>0</v>
      </c>
      <c r="M71" s="440">
        <f t="shared" si="31"/>
        <v>0</v>
      </c>
      <c r="N71" s="173"/>
    </row>
    <row r="72" spans="1:14" ht="14.25" customHeight="1">
      <c r="A72" s="188">
        <v>39</v>
      </c>
      <c r="B72" s="195" t="s">
        <v>339</v>
      </c>
      <c r="C72" s="190" t="s">
        <v>251</v>
      </c>
      <c r="D72" s="188">
        <v>4</v>
      </c>
      <c r="E72" s="188">
        <v>10</v>
      </c>
      <c r="F72" s="188">
        <v>5</v>
      </c>
      <c r="G72" s="188">
        <v>6</v>
      </c>
      <c r="H72" s="188">
        <v>4</v>
      </c>
      <c r="I72" s="437">
        <f t="shared" si="28"/>
        <v>29</v>
      </c>
      <c r="J72" s="438">
        <f t="shared" si="29"/>
        <v>348</v>
      </c>
      <c r="K72" s="443"/>
      <c r="L72" s="439">
        <f t="shared" si="30"/>
        <v>0</v>
      </c>
      <c r="M72" s="440">
        <f t="shared" si="31"/>
        <v>0</v>
      </c>
      <c r="N72" s="173"/>
    </row>
    <row r="73" spans="1:14" ht="14.25" customHeight="1">
      <c r="A73" s="188">
        <v>40</v>
      </c>
      <c r="B73" s="194" t="s">
        <v>340</v>
      </c>
      <c r="C73" s="192" t="s">
        <v>341</v>
      </c>
      <c r="D73" s="188">
        <v>1</v>
      </c>
      <c r="E73" s="188">
        <v>1</v>
      </c>
      <c r="F73" s="188">
        <v>1</v>
      </c>
      <c r="G73" s="188">
        <v>1</v>
      </c>
      <c r="H73" s="188">
        <v>1</v>
      </c>
      <c r="I73" s="437">
        <f t="shared" si="28"/>
        <v>5</v>
      </c>
      <c r="J73" s="438">
        <f t="shared" si="29"/>
        <v>60</v>
      </c>
      <c r="K73" s="443"/>
      <c r="L73" s="439">
        <f t="shared" si="30"/>
        <v>0</v>
      </c>
      <c r="M73" s="440">
        <f t="shared" si="31"/>
        <v>0</v>
      </c>
      <c r="N73" s="173"/>
    </row>
    <row r="74" spans="1:14" ht="14.25" customHeight="1">
      <c r="A74" s="188">
        <v>41</v>
      </c>
      <c r="B74" s="196" t="s">
        <v>342</v>
      </c>
      <c r="C74" s="190" t="s">
        <v>328</v>
      </c>
      <c r="D74" s="197"/>
      <c r="E74" s="188">
        <v>1</v>
      </c>
      <c r="F74" s="188">
        <v>2</v>
      </c>
      <c r="G74" s="188">
        <v>1</v>
      </c>
      <c r="H74" s="188">
        <v>1</v>
      </c>
      <c r="I74" s="437">
        <f t="shared" si="28"/>
        <v>5</v>
      </c>
      <c r="J74" s="438">
        <f t="shared" si="29"/>
        <v>60</v>
      </c>
      <c r="K74" s="443"/>
      <c r="L74" s="439">
        <f t="shared" si="30"/>
        <v>0</v>
      </c>
      <c r="M74" s="440">
        <f t="shared" si="31"/>
        <v>0</v>
      </c>
      <c r="N74" s="173"/>
    </row>
    <row r="75" spans="1:14" ht="14.25" customHeight="1">
      <c r="A75" s="188">
        <v>42</v>
      </c>
      <c r="B75" s="183" t="s">
        <v>343</v>
      </c>
      <c r="C75" s="192" t="s">
        <v>344</v>
      </c>
      <c r="D75" s="188">
        <v>8</v>
      </c>
      <c r="E75" s="188">
        <v>18</v>
      </c>
      <c r="F75" s="188">
        <v>10</v>
      </c>
      <c r="G75" s="188">
        <v>5</v>
      </c>
      <c r="H75" s="188">
        <v>10</v>
      </c>
      <c r="I75" s="437">
        <f t="shared" si="28"/>
        <v>51</v>
      </c>
      <c r="J75" s="438">
        <f t="shared" si="29"/>
        <v>612</v>
      </c>
      <c r="K75" s="443"/>
      <c r="L75" s="439">
        <f t="shared" si="30"/>
        <v>0</v>
      </c>
      <c r="M75" s="440">
        <f t="shared" si="31"/>
        <v>0</v>
      </c>
      <c r="N75" s="173"/>
    </row>
    <row r="76" spans="1:14" ht="14.25" customHeight="1">
      <c r="A76" s="188">
        <v>43</v>
      </c>
      <c r="B76" s="189" t="s">
        <v>345</v>
      </c>
      <c r="C76" s="190" t="s">
        <v>251</v>
      </c>
      <c r="D76" s="188">
        <v>8</v>
      </c>
      <c r="E76" s="188">
        <v>20</v>
      </c>
      <c r="F76" s="188">
        <v>8</v>
      </c>
      <c r="G76" s="188">
        <v>6</v>
      </c>
      <c r="H76" s="188">
        <v>8</v>
      </c>
      <c r="I76" s="437">
        <f t="shared" si="28"/>
        <v>50</v>
      </c>
      <c r="J76" s="438">
        <f t="shared" si="29"/>
        <v>600</v>
      </c>
      <c r="K76" s="443"/>
      <c r="L76" s="439">
        <f t="shared" si="30"/>
        <v>0</v>
      </c>
      <c r="M76" s="440">
        <f t="shared" si="31"/>
        <v>0</v>
      </c>
      <c r="N76" s="173"/>
    </row>
    <row r="77" spans="1:14" ht="14.25" customHeight="1">
      <c r="A77" s="188">
        <v>44</v>
      </c>
      <c r="B77" s="178" t="s">
        <v>346</v>
      </c>
      <c r="C77" s="190" t="s">
        <v>251</v>
      </c>
      <c r="D77" s="197"/>
      <c r="E77" s="188">
        <v>10</v>
      </c>
      <c r="F77" s="188">
        <v>5</v>
      </c>
      <c r="G77" s="188">
        <v>1</v>
      </c>
      <c r="H77" s="188">
        <v>1</v>
      </c>
      <c r="I77" s="437">
        <f t="shared" si="28"/>
        <v>17</v>
      </c>
      <c r="J77" s="438">
        <f t="shared" si="29"/>
        <v>204</v>
      </c>
      <c r="K77" s="443"/>
      <c r="L77" s="439">
        <f t="shared" si="30"/>
        <v>0</v>
      </c>
      <c r="M77" s="440">
        <f t="shared" si="31"/>
        <v>0</v>
      </c>
      <c r="N77" s="173"/>
    </row>
    <row r="78" spans="1:14" ht="14.25" customHeight="1">
      <c r="A78" s="188">
        <v>45</v>
      </c>
      <c r="B78" s="191" t="s">
        <v>347</v>
      </c>
      <c r="C78" s="192" t="s">
        <v>344</v>
      </c>
      <c r="D78" s="188">
        <v>1</v>
      </c>
      <c r="E78" s="188">
        <v>6</v>
      </c>
      <c r="F78" s="188">
        <v>2</v>
      </c>
      <c r="G78" s="188">
        <v>2</v>
      </c>
      <c r="H78" s="188">
        <v>4</v>
      </c>
      <c r="I78" s="437">
        <f t="shared" si="28"/>
        <v>15</v>
      </c>
      <c r="J78" s="438">
        <f t="shared" si="29"/>
        <v>180</v>
      </c>
      <c r="K78" s="443"/>
      <c r="L78" s="439">
        <f t="shared" si="30"/>
        <v>0</v>
      </c>
      <c r="M78" s="440">
        <f t="shared" si="31"/>
        <v>0</v>
      </c>
      <c r="N78" s="173"/>
    </row>
    <row r="79" spans="1:14" ht="14.25" customHeight="1">
      <c r="A79" s="188">
        <v>46</v>
      </c>
      <c r="B79" s="191" t="s">
        <v>348</v>
      </c>
      <c r="C79" s="192" t="s">
        <v>344</v>
      </c>
      <c r="D79" s="198">
        <v>2</v>
      </c>
      <c r="E79" s="198">
        <v>4</v>
      </c>
      <c r="F79" s="198">
        <v>2</v>
      </c>
      <c r="G79" s="198">
        <v>4</v>
      </c>
      <c r="H79" s="198">
        <v>2</v>
      </c>
      <c r="I79" s="437">
        <f t="shared" si="28"/>
        <v>14</v>
      </c>
      <c r="J79" s="441">
        <f t="shared" si="29"/>
        <v>168</v>
      </c>
      <c r="K79" s="444"/>
      <c r="L79" s="439">
        <f t="shared" si="30"/>
        <v>0</v>
      </c>
      <c r="M79" s="440">
        <f t="shared" si="31"/>
        <v>0</v>
      </c>
      <c r="N79" s="173"/>
    </row>
    <row r="80" spans="1:14" ht="14.25" customHeight="1">
      <c r="A80" s="631" t="s">
        <v>14</v>
      </c>
      <c r="B80" s="619"/>
      <c r="C80" s="632"/>
      <c r="D80" s="445"/>
      <c r="E80" s="445"/>
      <c r="F80" s="445"/>
      <c r="G80" s="445"/>
      <c r="H80" s="445"/>
      <c r="I80" s="445"/>
      <c r="J80" s="445"/>
      <c r="K80" s="446"/>
      <c r="L80" s="447">
        <f t="shared" ref="L80:M80" si="32">SUM(L8:L79)</f>
        <v>0</v>
      </c>
      <c r="M80" s="448">
        <f t="shared" si="32"/>
        <v>0</v>
      </c>
      <c r="N80" s="164"/>
    </row>
    <row r="81" spans="1:14" ht="14.25" customHeight="1">
      <c r="A81" s="618" t="s">
        <v>349</v>
      </c>
      <c r="B81" s="619"/>
      <c r="C81" s="449">
        <f>'Resumo dos valores'!G24</f>
        <v>44</v>
      </c>
      <c r="D81" s="450"/>
      <c r="E81" s="450"/>
      <c r="F81" s="450"/>
      <c r="G81" s="450"/>
      <c r="H81" s="450"/>
      <c r="I81" s="450"/>
      <c r="J81" s="450"/>
      <c r="K81" s="451"/>
      <c r="L81" s="452">
        <f>L80/C81</f>
        <v>0</v>
      </c>
      <c r="M81" s="452">
        <f>M80/C81</f>
        <v>0</v>
      </c>
      <c r="N81" s="164"/>
    </row>
    <row r="82" spans="1:14" ht="14.25" customHeight="1">
      <c r="A82" s="164"/>
      <c r="B82" s="164"/>
      <c r="C82" s="164"/>
      <c r="D82" s="164"/>
      <c r="E82" s="164"/>
      <c r="F82" s="164"/>
      <c r="G82" s="164"/>
      <c r="H82" s="164"/>
      <c r="I82" s="164"/>
      <c r="J82" s="164"/>
      <c r="K82" s="164"/>
      <c r="L82" s="164"/>
      <c r="M82" s="164"/>
      <c r="N82" s="164"/>
    </row>
  </sheetData>
  <mergeCells count="208">
    <mergeCell ref="J29:J30"/>
    <mergeCell ref="K29:K30"/>
    <mergeCell ref="L29:L30"/>
    <mergeCell ref="A32:A35"/>
    <mergeCell ref="B32:B35"/>
    <mergeCell ref="G32:G35"/>
    <mergeCell ref="H32:H35"/>
    <mergeCell ref="I32:I35"/>
    <mergeCell ref="D32:D35"/>
    <mergeCell ref="E32:E35"/>
    <mergeCell ref="A29:A30"/>
    <mergeCell ref="B29:B30"/>
    <mergeCell ref="C29:C30"/>
    <mergeCell ref="D29:D30"/>
    <mergeCell ref="E29:E30"/>
    <mergeCell ref="C32:C35"/>
    <mergeCell ref="A36:A43"/>
    <mergeCell ref="J44:J46"/>
    <mergeCell ref="K44:K46"/>
    <mergeCell ref="L44:L46"/>
    <mergeCell ref="M44:M46"/>
    <mergeCell ref="F44:F46"/>
    <mergeCell ref="G44:G46"/>
    <mergeCell ref="H44:H46"/>
    <mergeCell ref="I44:I46"/>
    <mergeCell ref="A44:A46"/>
    <mergeCell ref="B44:B46"/>
    <mergeCell ref="C44:C46"/>
    <mergeCell ref="D44:D46"/>
    <mergeCell ref="E44:E46"/>
    <mergeCell ref="E36:E43"/>
    <mergeCell ref="C36:C43"/>
    <mergeCell ref="I36:I43"/>
    <mergeCell ref="J36:J43"/>
    <mergeCell ref="K36:K43"/>
    <mergeCell ref="L36:L43"/>
    <mergeCell ref="M36:M43"/>
    <mergeCell ref="D36:D43"/>
    <mergeCell ref="F36:F43"/>
    <mergeCell ref="G36:G43"/>
    <mergeCell ref="M12:M13"/>
    <mergeCell ref="L16:L18"/>
    <mergeCell ref="M16:M18"/>
    <mergeCell ref="J24:J25"/>
    <mergeCell ref="K24:K25"/>
    <mergeCell ref="E60:E62"/>
    <mergeCell ref="F60:F62"/>
    <mergeCell ref="G60:G62"/>
    <mergeCell ref="H60:H62"/>
    <mergeCell ref="I60:I62"/>
    <mergeCell ref="J56:J57"/>
    <mergeCell ref="K56:K57"/>
    <mergeCell ref="J60:J62"/>
    <mergeCell ref="K60:K62"/>
    <mergeCell ref="F56:F57"/>
    <mergeCell ref="G56:G57"/>
    <mergeCell ref="H56:H57"/>
    <mergeCell ref="I56:I57"/>
    <mergeCell ref="J58:J59"/>
    <mergeCell ref="K58:K59"/>
    <mergeCell ref="J52:J53"/>
    <mergeCell ref="K52:K53"/>
    <mergeCell ref="L52:L53"/>
    <mergeCell ref="M52:M53"/>
    <mergeCell ref="A12:A13"/>
    <mergeCell ref="B12:B13"/>
    <mergeCell ref="C12:C13"/>
    <mergeCell ref="D12:D13"/>
    <mergeCell ref="E12:E13"/>
    <mergeCell ref="J16:J18"/>
    <mergeCell ref="C58:C59"/>
    <mergeCell ref="K16:K18"/>
    <mergeCell ref="G16:G18"/>
    <mergeCell ref="H16:H18"/>
    <mergeCell ref="I16:I18"/>
    <mergeCell ref="G12:G13"/>
    <mergeCell ref="H12:H13"/>
    <mergeCell ref="A56:A57"/>
    <mergeCell ref="B56:B57"/>
    <mergeCell ref="C56:C57"/>
    <mergeCell ref="D56:D57"/>
    <mergeCell ref="E56:E57"/>
    <mergeCell ref="G52:G53"/>
    <mergeCell ref="H52:H53"/>
    <mergeCell ref="I52:I53"/>
    <mergeCell ref="B52:B53"/>
    <mergeCell ref="C52:C53"/>
    <mergeCell ref="D52:D53"/>
    <mergeCell ref="C16:C18"/>
    <mergeCell ref="D16:D18"/>
    <mergeCell ref="E16:E18"/>
    <mergeCell ref="F24:F25"/>
    <mergeCell ref="L58:L59"/>
    <mergeCell ref="M58:M59"/>
    <mergeCell ref="F58:F59"/>
    <mergeCell ref="G58:G59"/>
    <mergeCell ref="H58:H59"/>
    <mergeCell ref="I58:I59"/>
    <mergeCell ref="L56:L57"/>
    <mergeCell ref="M56:M57"/>
    <mergeCell ref="E52:E53"/>
    <mergeCell ref="M29:M30"/>
    <mergeCell ref="F29:F30"/>
    <mergeCell ref="G29:G30"/>
    <mergeCell ref="H29:H30"/>
    <mergeCell ref="I29:I30"/>
    <mergeCell ref="H36:H43"/>
    <mergeCell ref="J32:J35"/>
    <mergeCell ref="K32:K35"/>
    <mergeCell ref="L32:L35"/>
    <mergeCell ref="M32:M35"/>
    <mergeCell ref="F32:F35"/>
    <mergeCell ref="J12:J13"/>
    <mergeCell ref="K12:K13"/>
    <mergeCell ref="L12:L13"/>
    <mergeCell ref="I12:I13"/>
    <mergeCell ref="C60:C62"/>
    <mergeCell ref="A58:A59"/>
    <mergeCell ref="B58:B59"/>
    <mergeCell ref="D58:D59"/>
    <mergeCell ref="E58:E59"/>
    <mergeCell ref="A60:A62"/>
    <mergeCell ref="D60:D62"/>
    <mergeCell ref="F12:F13"/>
    <mergeCell ref="C20:C21"/>
    <mergeCell ref="D20:D21"/>
    <mergeCell ref="E20:E21"/>
    <mergeCell ref="A22:A23"/>
    <mergeCell ref="B22:B23"/>
    <mergeCell ref="C22:C23"/>
    <mergeCell ref="D22:D23"/>
    <mergeCell ref="E22:E23"/>
    <mergeCell ref="A24:A25"/>
    <mergeCell ref="F16:F18"/>
    <mergeCell ref="A16:A18"/>
    <mergeCell ref="B16:B18"/>
    <mergeCell ref="M1:M5"/>
    <mergeCell ref="H1:H3"/>
    <mergeCell ref="A1:A5"/>
    <mergeCell ref="B1:B5"/>
    <mergeCell ref="C1:C6"/>
    <mergeCell ref="D1:D3"/>
    <mergeCell ref="E1:E3"/>
    <mergeCell ref="F1:F3"/>
    <mergeCell ref="G1:G3"/>
    <mergeCell ref="I1:I6"/>
    <mergeCell ref="J1:J6"/>
    <mergeCell ref="K1:K5"/>
    <mergeCell ref="L1:L6"/>
    <mergeCell ref="M8:M9"/>
    <mergeCell ref="F8:F9"/>
    <mergeCell ref="G8:G9"/>
    <mergeCell ref="H8:H9"/>
    <mergeCell ref="I8:I9"/>
    <mergeCell ref="A8:A9"/>
    <mergeCell ref="B8:B9"/>
    <mergeCell ref="C8:C9"/>
    <mergeCell ref="D8:D9"/>
    <mergeCell ref="E8:E9"/>
    <mergeCell ref="J8:J9"/>
    <mergeCell ref="K8:K9"/>
    <mergeCell ref="L8:L9"/>
    <mergeCell ref="G24:G25"/>
    <mergeCell ref="H24:H25"/>
    <mergeCell ref="I24:I25"/>
    <mergeCell ref="J20:J21"/>
    <mergeCell ref="K20:K21"/>
    <mergeCell ref="L20:L21"/>
    <mergeCell ref="M20:M21"/>
    <mergeCell ref="F20:F21"/>
    <mergeCell ref="G20:G21"/>
    <mergeCell ref="H20:H21"/>
    <mergeCell ref="I20:I21"/>
    <mergeCell ref="A20:A21"/>
    <mergeCell ref="B20:B21"/>
    <mergeCell ref="M63:M64"/>
    <mergeCell ref="F63:F64"/>
    <mergeCell ref="G63:G64"/>
    <mergeCell ref="H63:H64"/>
    <mergeCell ref="I63:I64"/>
    <mergeCell ref="A80:C80"/>
    <mergeCell ref="J22:J23"/>
    <mergeCell ref="K22:K23"/>
    <mergeCell ref="L22:L23"/>
    <mergeCell ref="M22:M23"/>
    <mergeCell ref="L24:L25"/>
    <mergeCell ref="M24:M25"/>
    <mergeCell ref="F22:F23"/>
    <mergeCell ref="G22:G23"/>
    <mergeCell ref="H22:H23"/>
    <mergeCell ref="I22:I23"/>
    <mergeCell ref="B24:B25"/>
    <mergeCell ref="C24:C25"/>
    <mergeCell ref="D24:D25"/>
    <mergeCell ref="E24:E25"/>
    <mergeCell ref="F52:F53"/>
    <mergeCell ref="A52:A53"/>
    <mergeCell ref="L60:L62"/>
    <mergeCell ref="M60:M62"/>
    <mergeCell ref="A81:B81"/>
    <mergeCell ref="A63:A64"/>
    <mergeCell ref="B63:B64"/>
    <mergeCell ref="C63:C64"/>
    <mergeCell ref="D63:D64"/>
    <mergeCell ref="E63:E64"/>
    <mergeCell ref="J63:J64"/>
    <mergeCell ref="K63:K64"/>
    <mergeCell ref="L63:L64"/>
  </mergeCells>
  <dataValidations count="1">
    <dataValidation type="decimal" allowBlank="1" showDropDown="1" showInputMessage="1" showErrorMessage="1" prompt="Insira um número" sqref="D8:H8 D10:H12 D14:H16 D19:H20 D22:H22 D24:H24 D26:H29 D31:H32 D36:H36 D44:H44 D47:H52 D54:H56 D58:H58 D60:H60 D63:H63 D65:H79" xr:uid="{00000000-0002-0000-0700-000000000000}">
      <formula1>1</formula1>
      <formula2>10000</formula2>
    </dataValidation>
  </dataValidations>
  <pageMargins left="0.39370114531138162" right="0.32385620164826345" top="0.54544202382865414" bottom="0.39370078740157477" header="0" footer="0"/>
  <pageSetup paperSize="9" fitToHeight="0" pageOrder="overThenDown" orientation="landscape"/>
  <headerFooter>
    <oddHeader>&amp;CANEXO II - H - LISTA DE MATERIAL DE CONSUMO MENSAL (44h Segunda à Sábado)</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9"/>
  <sheetViews>
    <sheetView showGridLines="0" workbookViewId="0">
      <pane xSplit="3" ySplit="3" topLeftCell="D4" activePane="bottomRight" state="frozen"/>
      <selection pane="topRight" activeCell="D1" sqref="D1"/>
      <selection pane="bottomLeft" activeCell="A4" sqref="A4"/>
      <selection pane="bottomRight" activeCell="I4" sqref="I4:I7"/>
    </sheetView>
  </sheetViews>
  <sheetFormatPr defaultColWidth="14.42578125" defaultRowHeight="15" customHeight="1"/>
  <cols>
    <col min="1" max="1" width="8.7109375" customWidth="1"/>
    <col min="2" max="2" width="45" customWidth="1"/>
    <col min="3" max="3" width="8.7109375" customWidth="1"/>
    <col min="4" max="4" width="15.5703125" customWidth="1"/>
    <col min="5" max="5" width="15.28515625" customWidth="1"/>
    <col min="6" max="7" width="15.85546875" customWidth="1"/>
    <col min="8" max="8" width="14.85546875" customWidth="1"/>
    <col min="9" max="9" width="16.5703125" customWidth="1"/>
    <col min="10" max="10" width="16" customWidth="1"/>
    <col min="11" max="12" width="18.42578125" customWidth="1"/>
    <col min="13" max="13" width="16" customWidth="1"/>
    <col min="14" max="14" width="15.42578125" customWidth="1"/>
    <col min="15" max="15" width="3.5703125" customWidth="1"/>
  </cols>
  <sheetData>
    <row r="1" spans="1:15" ht="51">
      <c r="A1" s="668" t="s">
        <v>271</v>
      </c>
      <c r="B1" s="676" t="s">
        <v>272</v>
      </c>
      <c r="C1" s="677" t="s">
        <v>350</v>
      </c>
      <c r="D1" s="678" t="s">
        <v>351</v>
      </c>
      <c r="E1" s="679"/>
      <c r="F1" s="679"/>
      <c r="G1" s="679"/>
      <c r="H1" s="680"/>
      <c r="I1" s="681" t="s">
        <v>352</v>
      </c>
      <c r="J1" s="670" t="s">
        <v>353</v>
      </c>
      <c r="K1" s="670" t="s">
        <v>354</v>
      </c>
      <c r="L1" s="456" t="s">
        <v>355</v>
      </c>
      <c r="M1" s="671" t="s">
        <v>356</v>
      </c>
      <c r="N1" s="672"/>
      <c r="O1" s="199"/>
    </row>
    <row r="2" spans="1:15" ht="51">
      <c r="A2" s="669"/>
      <c r="B2" s="645"/>
      <c r="C2" s="636"/>
      <c r="D2" s="457" t="s">
        <v>48</v>
      </c>
      <c r="E2" s="457" t="s">
        <v>46</v>
      </c>
      <c r="F2" s="457" t="s">
        <v>47</v>
      </c>
      <c r="G2" s="457" t="s">
        <v>49</v>
      </c>
      <c r="H2" s="457" t="s">
        <v>50</v>
      </c>
      <c r="I2" s="682"/>
      <c r="J2" s="645"/>
      <c r="K2" s="645"/>
      <c r="L2" s="458" t="s">
        <v>357</v>
      </c>
      <c r="M2" s="459" t="s">
        <v>358</v>
      </c>
      <c r="N2" s="460" t="s">
        <v>359</v>
      </c>
      <c r="O2" s="199"/>
    </row>
    <row r="3" spans="1:15" ht="1.5" customHeight="1">
      <c r="A3" s="200"/>
      <c r="B3" s="166"/>
      <c r="C3" s="167"/>
      <c r="D3" s="201"/>
      <c r="E3" s="201"/>
      <c r="F3" s="201"/>
      <c r="G3" s="202"/>
      <c r="H3" s="202"/>
      <c r="I3" s="203"/>
      <c r="J3" s="204"/>
      <c r="K3" s="205"/>
      <c r="L3" s="205"/>
      <c r="M3" s="205"/>
      <c r="N3" s="206"/>
      <c r="O3" s="199"/>
    </row>
    <row r="4" spans="1:15" ht="71.25" customHeight="1">
      <c r="A4" s="661">
        <v>1</v>
      </c>
      <c r="B4" s="633" t="s">
        <v>360</v>
      </c>
      <c r="C4" s="623" t="s">
        <v>290</v>
      </c>
      <c r="D4" s="666">
        <v>2</v>
      </c>
      <c r="E4" s="667">
        <v>2</v>
      </c>
      <c r="F4" s="667">
        <v>1</v>
      </c>
      <c r="G4" s="666">
        <v>3</v>
      </c>
      <c r="H4" s="666">
        <v>2</v>
      </c>
      <c r="I4" s="673">
        <f>SUM(D4:H4)</f>
        <v>10</v>
      </c>
      <c r="J4" s="660"/>
      <c r="K4" s="472">
        <f t="shared" ref="K4:K27" si="0">I4*J4</f>
        <v>0</v>
      </c>
      <c r="L4" s="473">
        <v>60</v>
      </c>
      <c r="M4" s="472">
        <f t="shared" ref="M4:M27" si="1">(K4/L4)</f>
        <v>0</v>
      </c>
      <c r="N4" s="474">
        <f t="shared" ref="N4:N27" si="2">M4*12</f>
        <v>0</v>
      </c>
      <c r="O4" s="199"/>
    </row>
    <row r="5" spans="1:15" ht="12.75" hidden="1" customHeight="1">
      <c r="A5" s="533"/>
      <c r="B5" s="526"/>
      <c r="C5" s="656"/>
      <c r="D5" s="663"/>
      <c r="E5" s="663"/>
      <c r="F5" s="663"/>
      <c r="G5" s="663"/>
      <c r="H5" s="663"/>
      <c r="I5" s="674"/>
      <c r="J5" s="644"/>
      <c r="K5" s="475">
        <f t="shared" si="0"/>
        <v>0</v>
      </c>
      <c r="L5" s="473">
        <v>60</v>
      </c>
      <c r="M5" s="472">
        <f t="shared" si="1"/>
        <v>0</v>
      </c>
      <c r="N5" s="474">
        <f t="shared" si="2"/>
        <v>0</v>
      </c>
      <c r="O5" s="199"/>
    </row>
    <row r="6" spans="1:15" ht="12.75" hidden="1" customHeight="1">
      <c r="A6" s="533"/>
      <c r="B6" s="526"/>
      <c r="C6" s="656"/>
      <c r="D6" s="663"/>
      <c r="E6" s="663"/>
      <c r="F6" s="663"/>
      <c r="G6" s="663"/>
      <c r="H6" s="663"/>
      <c r="I6" s="674"/>
      <c r="J6" s="644"/>
      <c r="K6" s="475">
        <f t="shared" si="0"/>
        <v>0</v>
      </c>
      <c r="L6" s="473">
        <v>60</v>
      </c>
      <c r="M6" s="472">
        <f t="shared" si="1"/>
        <v>0</v>
      </c>
      <c r="N6" s="474">
        <f t="shared" si="2"/>
        <v>0</v>
      </c>
      <c r="O6" s="199"/>
    </row>
    <row r="7" spans="1:15" ht="12.75" hidden="1" customHeight="1">
      <c r="A7" s="545"/>
      <c r="B7" s="527"/>
      <c r="C7" s="624"/>
      <c r="D7" s="664"/>
      <c r="E7" s="664"/>
      <c r="F7" s="664"/>
      <c r="G7" s="664"/>
      <c r="H7" s="664"/>
      <c r="I7" s="675"/>
      <c r="J7" s="645"/>
      <c r="K7" s="475">
        <f t="shared" si="0"/>
        <v>0</v>
      </c>
      <c r="L7" s="473">
        <v>60</v>
      </c>
      <c r="M7" s="472">
        <f t="shared" si="1"/>
        <v>0</v>
      </c>
      <c r="N7" s="474">
        <f t="shared" si="2"/>
        <v>0</v>
      </c>
      <c r="O7" s="199"/>
    </row>
    <row r="8" spans="1:15" ht="12.75" customHeight="1">
      <c r="A8" s="207">
        <v>2</v>
      </c>
      <c r="B8" s="174" t="s">
        <v>361</v>
      </c>
      <c r="C8" s="167" t="s">
        <v>290</v>
      </c>
      <c r="D8" s="208">
        <v>2</v>
      </c>
      <c r="E8" s="209">
        <v>2</v>
      </c>
      <c r="F8" s="209">
        <v>2</v>
      </c>
      <c r="G8" s="208">
        <v>3</v>
      </c>
      <c r="H8" s="208">
        <v>2</v>
      </c>
      <c r="I8" s="476">
        <f>SUM(D8:H8)</f>
        <v>11</v>
      </c>
      <c r="J8" s="479"/>
      <c r="K8" s="472">
        <f t="shared" si="0"/>
        <v>0</v>
      </c>
      <c r="L8" s="473">
        <v>60</v>
      </c>
      <c r="M8" s="472">
        <f t="shared" si="1"/>
        <v>0</v>
      </c>
      <c r="N8" s="474">
        <f t="shared" si="2"/>
        <v>0</v>
      </c>
      <c r="O8" s="199"/>
    </row>
    <row r="9" spans="1:15" ht="12.75" hidden="1" customHeight="1">
      <c r="A9" s="200"/>
      <c r="B9" s="174"/>
      <c r="C9" s="167"/>
      <c r="D9" s="210"/>
      <c r="E9" s="211"/>
      <c r="F9" s="211"/>
      <c r="G9" s="210"/>
      <c r="H9" s="210"/>
      <c r="I9" s="477"/>
      <c r="J9" s="479"/>
      <c r="K9" s="472">
        <f t="shared" si="0"/>
        <v>0</v>
      </c>
      <c r="L9" s="473">
        <v>60</v>
      </c>
      <c r="M9" s="472">
        <f t="shared" si="1"/>
        <v>0</v>
      </c>
      <c r="N9" s="474">
        <f t="shared" si="2"/>
        <v>0</v>
      </c>
      <c r="O9" s="199"/>
    </row>
    <row r="10" spans="1:15" ht="88.5" customHeight="1">
      <c r="A10" s="661">
        <v>3</v>
      </c>
      <c r="B10" s="633" t="s">
        <v>362</v>
      </c>
      <c r="C10" s="623" t="s">
        <v>290</v>
      </c>
      <c r="D10" s="666">
        <v>44</v>
      </c>
      <c r="E10" s="667">
        <v>30</v>
      </c>
      <c r="F10" s="667">
        <v>24</v>
      </c>
      <c r="G10" s="666">
        <v>50</v>
      </c>
      <c r="H10" s="666">
        <v>40</v>
      </c>
      <c r="I10" s="673">
        <f>SUM(D10:H10)</f>
        <v>188</v>
      </c>
      <c r="J10" s="660"/>
      <c r="K10" s="472">
        <f t="shared" si="0"/>
        <v>0</v>
      </c>
      <c r="L10" s="473">
        <v>60</v>
      </c>
      <c r="M10" s="472">
        <f t="shared" si="1"/>
        <v>0</v>
      </c>
      <c r="N10" s="474">
        <f t="shared" si="2"/>
        <v>0</v>
      </c>
      <c r="O10" s="199"/>
    </row>
    <row r="11" spans="1:15" ht="12.75" hidden="1" customHeight="1">
      <c r="A11" s="533"/>
      <c r="B11" s="526"/>
      <c r="C11" s="656"/>
      <c r="D11" s="663"/>
      <c r="E11" s="663"/>
      <c r="F11" s="663"/>
      <c r="G11" s="663"/>
      <c r="H11" s="663"/>
      <c r="I11" s="674"/>
      <c r="J11" s="644"/>
      <c r="K11" s="475">
        <f t="shared" si="0"/>
        <v>0</v>
      </c>
      <c r="L11" s="473">
        <v>60</v>
      </c>
      <c r="M11" s="472">
        <f t="shared" si="1"/>
        <v>0</v>
      </c>
      <c r="N11" s="474">
        <f t="shared" si="2"/>
        <v>0</v>
      </c>
      <c r="O11" s="199"/>
    </row>
    <row r="12" spans="1:15" ht="12.75" hidden="1" customHeight="1">
      <c r="A12" s="533"/>
      <c r="B12" s="526"/>
      <c r="C12" s="656"/>
      <c r="D12" s="663"/>
      <c r="E12" s="663"/>
      <c r="F12" s="663"/>
      <c r="G12" s="663"/>
      <c r="H12" s="663"/>
      <c r="I12" s="674"/>
      <c r="J12" s="644"/>
      <c r="K12" s="475">
        <f t="shared" si="0"/>
        <v>0</v>
      </c>
      <c r="L12" s="473">
        <v>60</v>
      </c>
      <c r="M12" s="472">
        <f t="shared" si="1"/>
        <v>0</v>
      </c>
      <c r="N12" s="474">
        <f t="shared" si="2"/>
        <v>0</v>
      </c>
      <c r="O12" s="199"/>
    </row>
    <row r="13" spans="1:15" ht="12.75" hidden="1" customHeight="1">
      <c r="A13" s="533"/>
      <c r="B13" s="526"/>
      <c r="C13" s="656"/>
      <c r="D13" s="663"/>
      <c r="E13" s="663"/>
      <c r="F13" s="663"/>
      <c r="G13" s="663"/>
      <c r="H13" s="663"/>
      <c r="I13" s="674"/>
      <c r="J13" s="644"/>
      <c r="K13" s="475">
        <f t="shared" si="0"/>
        <v>0</v>
      </c>
      <c r="L13" s="473">
        <v>60</v>
      </c>
      <c r="M13" s="472">
        <f t="shared" si="1"/>
        <v>0</v>
      </c>
      <c r="N13" s="474">
        <f t="shared" si="2"/>
        <v>0</v>
      </c>
      <c r="O13" s="199"/>
    </row>
    <row r="14" spans="1:15" ht="12.75" hidden="1" customHeight="1">
      <c r="A14" s="533"/>
      <c r="B14" s="526"/>
      <c r="C14" s="656"/>
      <c r="D14" s="663"/>
      <c r="E14" s="663"/>
      <c r="F14" s="663"/>
      <c r="G14" s="663"/>
      <c r="H14" s="663"/>
      <c r="I14" s="674"/>
      <c r="J14" s="644"/>
      <c r="K14" s="475">
        <f t="shared" si="0"/>
        <v>0</v>
      </c>
      <c r="L14" s="473">
        <v>60</v>
      </c>
      <c r="M14" s="472">
        <f t="shared" si="1"/>
        <v>0</v>
      </c>
      <c r="N14" s="474">
        <f t="shared" si="2"/>
        <v>0</v>
      </c>
      <c r="O14" s="199"/>
    </row>
    <row r="15" spans="1:15" ht="12.75" hidden="1" customHeight="1">
      <c r="A15" s="545"/>
      <c r="B15" s="527"/>
      <c r="C15" s="624"/>
      <c r="D15" s="664"/>
      <c r="E15" s="664"/>
      <c r="F15" s="664"/>
      <c r="G15" s="664"/>
      <c r="H15" s="664"/>
      <c r="I15" s="675"/>
      <c r="J15" s="645"/>
      <c r="K15" s="475">
        <f t="shared" si="0"/>
        <v>0</v>
      </c>
      <c r="L15" s="473">
        <v>60</v>
      </c>
      <c r="M15" s="472">
        <f t="shared" si="1"/>
        <v>0</v>
      </c>
      <c r="N15" s="474">
        <f t="shared" si="2"/>
        <v>0</v>
      </c>
      <c r="O15" s="199"/>
    </row>
    <row r="16" spans="1:15" ht="96.75" customHeight="1">
      <c r="A16" s="661">
        <v>4</v>
      </c>
      <c r="B16" s="633" t="s">
        <v>363</v>
      </c>
      <c r="C16" s="623" t="s">
        <v>290</v>
      </c>
      <c r="D16" s="662">
        <v>44</v>
      </c>
      <c r="E16" s="665">
        <v>50</v>
      </c>
      <c r="F16" s="665">
        <v>24</v>
      </c>
      <c r="G16" s="662">
        <v>50</v>
      </c>
      <c r="H16" s="662">
        <v>30</v>
      </c>
      <c r="I16" s="673">
        <f>SUM(D16:H16)</f>
        <v>198</v>
      </c>
      <c r="J16" s="660"/>
      <c r="K16" s="472">
        <f t="shared" si="0"/>
        <v>0</v>
      </c>
      <c r="L16" s="473">
        <v>60</v>
      </c>
      <c r="M16" s="472">
        <f t="shared" si="1"/>
        <v>0</v>
      </c>
      <c r="N16" s="474">
        <f t="shared" si="2"/>
        <v>0</v>
      </c>
      <c r="O16" s="199"/>
    </row>
    <row r="17" spans="1:15" ht="12.75" hidden="1" customHeight="1">
      <c r="A17" s="533"/>
      <c r="B17" s="526"/>
      <c r="C17" s="656"/>
      <c r="D17" s="663"/>
      <c r="E17" s="663"/>
      <c r="F17" s="663"/>
      <c r="G17" s="663"/>
      <c r="H17" s="663"/>
      <c r="I17" s="674"/>
      <c r="J17" s="644"/>
      <c r="K17" s="475">
        <f t="shared" si="0"/>
        <v>0</v>
      </c>
      <c r="L17" s="473">
        <v>60</v>
      </c>
      <c r="M17" s="472">
        <f t="shared" si="1"/>
        <v>0</v>
      </c>
      <c r="N17" s="474">
        <f t="shared" si="2"/>
        <v>0</v>
      </c>
      <c r="O17" s="199"/>
    </row>
    <row r="18" spans="1:15" ht="12.75" hidden="1" customHeight="1">
      <c r="A18" s="533"/>
      <c r="B18" s="526"/>
      <c r="C18" s="656"/>
      <c r="D18" s="663"/>
      <c r="E18" s="663"/>
      <c r="F18" s="663"/>
      <c r="G18" s="663"/>
      <c r="H18" s="663"/>
      <c r="I18" s="674"/>
      <c r="J18" s="644"/>
      <c r="K18" s="475">
        <f t="shared" si="0"/>
        <v>0</v>
      </c>
      <c r="L18" s="473">
        <v>60</v>
      </c>
      <c r="M18" s="472">
        <f t="shared" si="1"/>
        <v>0</v>
      </c>
      <c r="N18" s="474">
        <f t="shared" si="2"/>
        <v>0</v>
      </c>
      <c r="O18" s="199"/>
    </row>
    <row r="19" spans="1:15" ht="12.75" hidden="1" customHeight="1">
      <c r="A19" s="533"/>
      <c r="B19" s="526"/>
      <c r="C19" s="656"/>
      <c r="D19" s="663"/>
      <c r="E19" s="663"/>
      <c r="F19" s="663"/>
      <c r="G19" s="663"/>
      <c r="H19" s="663"/>
      <c r="I19" s="674"/>
      <c r="J19" s="644"/>
      <c r="K19" s="475">
        <f t="shared" si="0"/>
        <v>0</v>
      </c>
      <c r="L19" s="473">
        <v>60</v>
      </c>
      <c r="M19" s="472">
        <f t="shared" si="1"/>
        <v>0</v>
      </c>
      <c r="N19" s="474">
        <f t="shared" si="2"/>
        <v>0</v>
      </c>
      <c r="O19" s="199"/>
    </row>
    <row r="20" spans="1:15" ht="12.75" hidden="1" customHeight="1">
      <c r="A20" s="533"/>
      <c r="B20" s="526"/>
      <c r="C20" s="656"/>
      <c r="D20" s="663"/>
      <c r="E20" s="663"/>
      <c r="F20" s="663"/>
      <c r="G20" s="663"/>
      <c r="H20" s="663"/>
      <c r="I20" s="674"/>
      <c r="J20" s="644"/>
      <c r="K20" s="475">
        <f t="shared" si="0"/>
        <v>0</v>
      </c>
      <c r="L20" s="473">
        <v>60</v>
      </c>
      <c r="M20" s="472">
        <f t="shared" si="1"/>
        <v>0</v>
      </c>
      <c r="N20" s="474">
        <f t="shared" si="2"/>
        <v>0</v>
      </c>
      <c r="O20" s="199"/>
    </row>
    <row r="21" spans="1:15" ht="12.75" hidden="1" customHeight="1">
      <c r="A21" s="545"/>
      <c r="B21" s="527"/>
      <c r="C21" s="624"/>
      <c r="D21" s="664"/>
      <c r="E21" s="664"/>
      <c r="F21" s="664"/>
      <c r="G21" s="664"/>
      <c r="H21" s="664"/>
      <c r="I21" s="675"/>
      <c r="J21" s="645"/>
      <c r="K21" s="475">
        <f t="shared" si="0"/>
        <v>0</v>
      </c>
      <c r="L21" s="473">
        <v>60</v>
      </c>
      <c r="M21" s="472">
        <f t="shared" si="1"/>
        <v>0</v>
      </c>
      <c r="N21" s="474">
        <f t="shared" si="2"/>
        <v>0</v>
      </c>
      <c r="O21" s="199"/>
    </row>
    <row r="22" spans="1:15" ht="91.5" customHeight="1">
      <c r="A22" s="661">
        <v>5</v>
      </c>
      <c r="B22" s="654" t="s">
        <v>364</v>
      </c>
      <c r="C22" s="655" t="s">
        <v>290</v>
      </c>
      <c r="D22" s="662">
        <v>44</v>
      </c>
      <c r="E22" s="665">
        <v>50</v>
      </c>
      <c r="F22" s="665">
        <v>24</v>
      </c>
      <c r="G22" s="662">
        <v>50</v>
      </c>
      <c r="H22" s="662">
        <v>50</v>
      </c>
      <c r="I22" s="477">
        <f>SUM(D22:H22)</f>
        <v>218</v>
      </c>
      <c r="J22" s="660"/>
      <c r="K22" s="472">
        <f t="shared" si="0"/>
        <v>0</v>
      </c>
      <c r="L22" s="473">
        <v>60</v>
      </c>
      <c r="M22" s="472">
        <f t="shared" si="1"/>
        <v>0</v>
      </c>
      <c r="N22" s="474">
        <f t="shared" si="2"/>
        <v>0</v>
      </c>
      <c r="O22" s="199"/>
    </row>
    <row r="23" spans="1:15" ht="12.75" hidden="1" customHeight="1">
      <c r="A23" s="533"/>
      <c r="B23" s="526"/>
      <c r="C23" s="656"/>
      <c r="D23" s="663"/>
      <c r="E23" s="663"/>
      <c r="F23" s="663"/>
      <c r="G23" s="663"/>
      <c r="H23" s="663"/>
      <c r="I23" s="477"/>
      <c r="J23" s="644"/>
      <c r="K23" s="475">
        <f t="shared" si="0"/>
        <v>0</v>
      </c>
      <c r="L23" s="473">
        <v>60</v>
      </c>
      <c r="M23" s="472">
        <f t="shared" si="1"/>
        <v>0</v>
      </c>
      <c r="N23" s="474">
        <f t="shared" si="2"/>
        <v>0</v>
      </c>
      <c r="O23" s="199"/>
    </row>
    <row r="24" spans="1:15" ht="12.75" hidden="1" customHeight="1">
      <c r="A24" s="533"/>
      <c r="B24" s="526"/>
      <c r="C24" s="656"/>
      <c r="D24" s="663"/>
      <c r="E24" s="663"/>
      <c r="F24" s="663"/>
      <c r="G24" s="663"/>
      <c r="H24" s="663"/>
      <c r="I24" s="477"/>
      <c r="J24" s="644"/>
      <c r="K24" s="475">
        <f t="shared" si="0"/>
        <v>0</v>
      </c>
      <c r="L24" s="473">
        <v>60</v>
      </c>
      <c r="M24" s="472">
        <f t="shared" si="1"/>
        <v>0</v>
      </c>
      <c r="N24" s="474">
        <f t="shared" si="2"/>
        <v>0</v>
      </c>
      <c r="O24" s="199"/>
    </row>
    <row r="25" spans="1:15" ht="12.75" hidden="1" customHeight="1">
      <c r="A25" s="533"/>
      <c r="B25" s="526"/>
      <c r="C25" s="656"/>
      <c r="D25" s="663"/>
      <c r="E25" s="663"/>
      <c r="F25" s="663"/>
      <c r="G25" s="663"/>
      <c r="H25" s="663"/>
      <c r="I25" s="477"/>
      <c r="J25" s="644"/>
      <c r="K25" s="475">
        <f t="shared" si="0"/>
        <v>0</v>
      </c>
      <c r="L25" s="473">
        <v>60</v>
      </c>
      <c r="M25" s="472">
        <f t="shared" si="1"/>
        <v>0</v>
      </c>
      <c r="N25" s="474">
        <f t="shared" si="2"/>
        <v>0</v>
      </c>
      <c r="O25" s="199"/>
    </row>
    <row r="26" spans="1:15" ht="12.75" hidden="1" customHeight="1">
      <c r="A26" s="545"/>
      <c r="B26" s="527"/>
      <c r="C26" s="624"/>
      <c r="D26" s="664"/>
      <c r="E26" s="664"/>
      <c r="F26" s="664"/>
      <c r="G26" s="664"/>
      <c r="H26" s="664"/>
      <c r="I26" s="477"/>
      <c r="J26" s="645"/>
      <c r="K26" s="475">
        <f t="shared" si="0"/>
        <v>0</v>
      </c>
      <c r="L26" s="473">
        <v>60</v>
      </c>
      <c r="M26" s="472">
        <f t="shared" si="1"/>
        <v>0</v>
      </c>
      <c r="N26" s="474">
        <f t="shared" si="2"/>
        <v>0</v>
      </c>
      <c r="O26" s="199"/>
    </row>
    <row r="27" spans="1:15" ht="12.75" customHeight="1">
      <c r="A27" s="693">
        <v>6</v>
      </c>
      <c r="B27" s="172" t="s">
        <v>365</v>
      </c>
      <c r="C27" s="647" t="s">
        <v>290</v>
      </c>
      <c r="D27" s="662">
        <v>2</v>
      </c>
      <c r="E27" s="665">
        <v>4</v>
      </c>
      <c r="F27" s="665">
        <v>2</v>
      </c>
      <c r="G27" s="662">
        <v>4</v>
      </c>
      <c r="H27" s="662">
        <v>4</v>
      </c>
      <c r="I27" s="673">
        <f>SUM(D27:H34)</f>
        <v>16</v>
      </c>
      <c r="J27" s="660"/>
      <c r="K27" s="683">
        <f t="shared" si="0"/>
        <v>0</v>
      </c>
      <c r="L27" s="687">
        <v>60</v>
      </c>
      <c r="M27" s="683">
        <f t="shared" si="1"/>
        <v>0</v>
      </c>
      <c r="N27" s="684">
        <f t="shared" si="2"/>
        <v>0</v>
      </c>
      <c r="O27" s="199"/>
    </row>
    <row r="28" spans="1:15" ht="12.75" customHeight="1">
      <c r="A28" s="608"/>
      <c r="B28" s="182" t="s">
        <v>366</v>
      </c>
      <c r="C28" s="648"/>
      <c r="D28" s="663"/>
      <c r="E28" s="663"/>
      <c r="F28" s="663"/>
      <c r="G28" s="663"/>
      <c r="H28" s="663"/>
      <c r="I28" s="674"/>
      <c r="J28" s="644"/>
      <c r="K28" s="613"/>
      <c r="L28" s="613"/>
      <c r="M28" s="613"/>
      <c r="N28" s="685"/>
      <c r="O28" s="199"/>
    </row>
    <row r="29" spans="1:15" ht="12.75" customHeight="1">
      <c r="A29" s="608"/>
      <c r="B29" s="182" t="s">
        <v>367</v>
      </c>
      <c r="C29" s="648"/>
      <c r="D29" s="663"/>
      <c r="E29" s="663"/>
      <c r="F29" s="663"/>
      <c r="G29" s="663"/>
      <c r="H29" s="663"/>
      <c r="I29" s="674"/>
      <c r="J29" s="644"/>
      <c r="K29" s="613"/>
      <c r="L29" s="613"/>
      <c r="M29" s="613"/>
      <c r="N29" s="685"/>
      <c r="O29" s="199"/>
    </row>
    <row r="30" spans="1:15" ht="12.75" customHeight="1">
      <c r="A30" s="608"/>
      <c r="B30" s="182" t="s">
        <v>368</v>
      </c>
      <c r="C30" s="648"/>
      <c r="D30" s="663"/>
      <c r="E30" s="663"/>
      <c r="F30" s="663"/>
      <c r="G30" s="663"/>
      <c r="H30" s="663"/>
      <c r="I30" s="674"/>
      <c r="J30" s="644"/>
      <c r="K30" s="613"/>
      <c r="L30" s="613"/>
      <c r="M30" s="613"/>
      <c r="N30" s="685"/>
      <c r="O30" s="199"/>
    </row>
    <row r="31" spans="1:15" ht="12.75" customHeight="1">
      <c r="A31" s="608"/>
      <c r="B31" s="182" t="s">
        <v>369</v>
      </c>
      <c r="C31" s="648"/>
      <c r="D31" s="663"/>
      <c r="E31" s="663"/>
      <c r="F31" s="663"/>
      <c r="G31" s="663"/>
      <c r="H31" s="663"/>
      <c r="I31" s="674"/>
      <c r="J31" s="644"/>
      <c r="K31" s="613"/>
      <c r="L31" s="613"/>
      <c r="M31" s="613"/>
      <c r="N31" s="685"/>
      <c r="O31" s="199"/>
    </row>
    <row r="32" spans="1:15" ht="12.75" customHeight="1">
      <c r="A32" s="608"/>
      <c r="B32" s="182" t="s">
        <v>370</v>
      </c>
      <c r="C32" s="648"/>
      <c r="D32" s="663"/>
      <c r="E32" s="663"/>
      <c r="F32" s="663"/>
      <c r="G32" s="663"/>
      <c r="H32" s="663"/>
      <c r="I32" s="674"/>
      <c r="J32" s="644"/>
      <c r="K32" s="613"/>
      <c r="L32" s="613"/>
      <c r="M32" s="613"/>
      <c r="N32" s="685"/>
      <c r="O32" s="199"/>
    </row>
    <row r="33" spans="1:15" ht="12.75" customHeight="1">
      <c r="A33" s="608"/>
      <c r="B33" s="182" t="s">
        <v>371</v>
      </c>
      <c r="C33" s="648"/>
      <c r="D33" s="663"/>
      <c r="E33" s="663"/>
      <c r="F33" s="663"/>
      <c r="G33" s="663"/>
      <c r="H33" s="663"/>
      <c r="I33" s="674"/>
      <c r="J33" s="644"/>
      <c r="K33" s="613"/>
      <c r="L33" s="613"/>
      <c r="M33" s="613"/>
      <c r="N33" s="685"/>
      <c r="O33" s="199"/>
    </row>
    <row r="34" spans="1:15" ht="12.75" customHeight="1">
      <c r="A34" s="694"/>
      <c r="B34" s="212" t="s">
        <v>372</v>
      </c>
      <c r="C34" s="649"/>
      <c r="D34" s="664"/>
      <c r="E34" s="664"/>
      <c r="F34" s="664"/>
      <c r="G34" s="664"/>
      <c r="H34" s="664"/>
      <c r="I34" s="675"/>
      <c r="J34" s="645"/>
      <c r="K34" s="614"/>
      <c r="L34" s="614"/>
      <c r="M34" s="614"/>
      <c r="N34" s="686"/>
      <c r="O34" s="199"/>
    </row>
    <row r="35" spans="1:15" ht="119.25" customHeight="1">
      <c r="A35" s="661">
        <v>7</v>
      </c>
      <c r="B35" s="659" t="s">
        <v>373</v>
      </c>
      <c r="C35" s="623" t="s">
        <v>290</v>
      </c>
      <c r="D35" s="662">
        <v>1</v>
      </c>
      <c r="E35" s="665">
        <v>1</v>
      </c>
      <c r="F35" s="665">
        <v>1</v>
      </c>
      <c r="G35" s="662">
        <v>1</v>
      </c>
      <c r="H35" s="662">
        <v>1</v>
      </c>
      <c r="I35" s="695">
        <f>SUM(D35:H42)</f>
        <v>5</v>
      </c>
      <c r="J35" s="660"/>
      <c r="K35" s="472">
        <f t="shared" ref="K35:K46" si="3">I35*J35</f>
        <v>0</v>
      </c>
      <c r="L35" s="473">
        <v>60</v>
      </c>
      <c r="M35" s="472">
        <f t="shared" ref="M35:M46" si="4">(K35/L35)</f>
        <v>0</v>
      </c>
      <c r="N35" s="474">
        <f t="shared" ref="N35:N46" si="5">M35*12</f>
        <v>0</v>
      </c>
      <c r="O35" s="199"/>
    </row>
    <row r="36" spans="1:15" ht="12.75" hidden="1" customHeight="1">
      <c r="A36" s="533"/>
      <c r="B36" s="526"/>
      <c r="C36" s="656"/>
      <c r="D36" s="663"/>
      <c r="E36" s="663"/>
      <c r="F36" s="663"/>
      <c r="G36" s="663"/>
      <c r="H36" s="663"/>
      <c r="I36" s="674"/>
      <c r="J36" s="644"/>
      <c r="K36" s="475">
        <f t="shared" si="3"/>
        <v>0</v>
      </c>
      <c r="L36" s="473">
        <v>60</v>
      </c>
      <c r="M36" s="472">
        <f t="shared" si="4"/>
        <v>0</v>
      </c>
      <c r="N36" s="474">
        <f t="shared" si="5"/>
        <v>0</v>
      </c>
      <c r="O36" s="199"/>
    </row>
    <row r="37" spans="1:15" ht="8.25" hidden="1" customHeight="1">
      <c r="A37" s="533"/>
      <c r="B37" s="526"/>
      <c r="C37" s="656"/>
      <c r="D37" s="663"/>
      <c r="E37" s="663"/>
      <c r="F37" s="663"/>
      <c r="G37" s="663"/>
      <c r="H37" s="663"/>
      <c r="I37" s="674"/>
      <c r="J37" s="644"/>
      <c r="K37" s="475">
        <f t="shared" si="3"/>
        <v>0</v>
      </c>
      <c r="L37" s="473">
        <v>60</v>
      </c>
      <c r="M37" s="472">
        <f t="shared" si="4"/>
        <v>0</v>
      </c>
      <c r="N37" s="474">
        <f t="shared" si="5"/>
        <v>0</v>
      </c>
      <c r="O37" s="199"/>
    </row>
    <row r="38" spans="1:15" ht="12.75" hidden="1" customHeight="1">
      <c r="A38" s="533"/>
      <c r="B38" s="526"/>
      <c r="C38" s="656"/>
      <c r="D38" s="663"/>
      <c r="E38" s="663"/>
      <c r="F38" s="663"/>
      <c r="G38" s="663"/>
      <c r="H38" s="663"/>
      <c r="I38" s="674"/>
      <c r="J38" s="644"/>
      <c r="K38" s="475">
        <f t="shared" si="3"/>
        <v>0</v>
      </c>
      <c r="L38" s="473">
        <v>60</v>
      </c>
      <c r="M38" s="472">
        <f t="shared" si="4"/>
        <v>0</v>
      </c>
      <c r="N38" s="474">
        <f t="shared" si="5"/>
        <v>0</v>
      </c>
      <c r="O38" s="199"/>
    </row>
    <row r="39" spans="1:15" ht="12.75" hidden="1" customHeight="1">
      <c r="A39" s="533"/>
      <c r="B39" s="526"/>
      <c r="C39" s="656"/>
      <c r="D39" s="663"/>
      <c r="E39" s="663"/>
      <c r="F39" s="663"/>
      <c r="G39" s="663"/>
      <c r="H39" s="663"/>
      <c r="I39" s="674"/>
      <c r="J39" s="644"/>
      <c r="K39" s="475">
        <f t="shared" si="3"/>
        <v>0</v>
      </c>
      <c r="L39" s="473">
        <v>60</v>
      </c>
      <c r="M39" s="472">
        <f t="shared" si="4"/>
        <v>0</v>
      </c>
      <c r="N39" s="474">
        <f t="shared" si="5"/>
        <v>0</v>
      </c>
      <c r="O39" s="199"/>
    </row>
    <row r="40" spans="1:15" ht="12.75" hidden="1" customHeight="1">
      <c r="A40" s="533"/>
      <c r="B40" s="526"/>
      <c r="C40" s="656"/>
      <c r="D40" s="663"/>
      <c r="E40" s="663"/>
      <c r="F40" s="663"/>
      <c r="G40" s="663"/>
      <c r="H40" s="663"/>
      <c r="I40" s="674"/>
      <c r="J40" s="644"/>
      <c r="K40" s="475">
        <f t="shared" si="3"/>
        <v>0</v>
      </c>
      <c r="L40" s="473">
        <v>60</v>
      </c>
      <c r="M40" s="472">
        <f t="shared" si="4"/>
        <v>0</v>
      </c>
      <c r="N40" s="474">
        <f t="shared" si="5"/>
        <v>0</v>
      </c>
      <c r="O40" s="199"/>
    </row>
    <row r="41" spans="1:15" ht="12.75" hidden="1" customHeight="1">
      <c r="A41" s="533"/>
      <c r="B41" s="526"/>
      <c r="C41" s="656"/>
      <c r="D41" s="663"/>
      <c r="E41" s="663"/>
      <c r="F41" s="663"/>
      <c r="G41" s="663"/>
      <c r="H41" s="663"/>
      <c r="I41" s="674"/>
      <c r="J41" s="644"/>
      <c r="K41" s="475">
        <f t="shared" si="3"/>
        <v>0</v>
      </c>
      <c r="L41" s="473">
        <v>60</v>
      </c>
      <c r="M41" s="472">
        <f t="shared" si="4"/>
        <v>0</v>
      </c>
      <c r="N41" s="474">
        <f t="shared" si="5"/>
        <v>0</v>
      </c>
      <c r="O41" s="199"/>
    </row>
    <row r="42" spans="1:15" ht="93.75" hidden="1" customHeight="1">
      <c r="A42" s="545"/>
      <c r="B42" s="527"/>
      <c r="C42" s="624"/>
      <c r="D42" s="664"/>
      <c r="E42" s="664"/>
      <c r="F42" s="664"/>
      <c r="G42" s="664"/>
      <c r="H42" s="664"/>
      <c r="I42" s="675"/>
      <c r="J42" s="645"/>
      <c r="K42" s="475">
        <f t="shared" si="3"/>
        <v>0</v>
      </c>
      <c r="L42" s="473">
        <v>60</v>
      </c>
      <c r="M42" s="472">
        <f t="shared" si="4"/>
        <v>0</v>
      </c>
      <c r="N42" s="474">
        <f t="shared" si="5"/>
        <v>0</v>
      </c>
      <c r="O42" s="199"/>
    </row>
    <row r="43" spans="1:15" ht="12.75" customHeight="1">
      <c r="A43" s="213">
        <v>8</v>
      </c>
      <c r="B43" s="214" t="s">
        <v>374</v>
      </c>
      <c r="C43" s="215" t="s">
        <v>290</v>
      </c>
      <c r="D43" s="216">
        <v>2</v>
      </c>
      <c r="E43" s="217">
        <v>2</v>
      </c>
      <c r="F43" s="217">
        <v>1</v>
      </c>
      <c r="G43" s="216">
        <v>2</v>
      </c>
      <c r="H43" s="216">
        <v>2</v>
      </c>
      <c r="I43" s="478">
        <f t="shared" ref="I43:I46" si="6">SUM(D43:H43)</f>
        <v>9</v>
      </c>
      <c r="J43" s="480"/>
      <c r="K43" s="472">
        <f t="shared" si="3"/>
        <v>0</v>
      </c>
      <c r="L43" s="473">
        <v>60</v>
      </c>
      <c r="M43" s="472">
        <f t="shared" si="4"/>
        <v>0</v>
      </c>
      <c r="N43" s="474">
        <f t="shared" si="5"/>
        <v>0</v>
      </c>
      <c r="O43" s="199"/>
    </row>
    <row r="44" spans="1:15" ht="12.75" customHeight="1">
      <c r="A44" s="213">
        <v>9</v>
      </c>
      <c r="B44" s="218" t="s">
        <v>375</v>
      </c>
      <c r="C44" s="215" t="s">
        <v>290</v>
      </c>
      <c r="D44" s="216">
        <v>1</v>
      </c>
      <c r="E44" s="217">
        <v>1</v>
      </c>
      <c r="F44" s="217">
        <v>1</v>
      </c>
      <c r="G44" s="216">
        <v>1</v>
      </c>
      <c r="H44" s="216">
        <v>1</v>
      </c>
      <c r="I44" s="478">
        <f t="shared" si="6"/>
        <v>5</v>
      </c>
      <c r="J44" s="480"/>
      <c r="K44" s="472">
        <f t="shared" si="3"/>
        <v>0</v>
      </c>
      <c r="L44" s="473">
        <v>60</v>
      </c>
      <c r="M44" s="472">
        <f t="shared" si="4"/>
        <v>0</v>
      </c>
      <c r="N44" s="474">
        <f t="shared" si="5"/>
        <v>0</v>
      </c>
      <c r="O44" s="199"/>
    </row>
    <row r="45" spans="1:15" ht="12.75" customHeight="1">
      <c r="A45" s="213">
        <v>10</v>
      </c>
      <c r="B45" s="218" t="s">
        <v>376</v>
      </c>
      <c r="C45" s="215" t="s">
        <v>290</v>
      </c>
      <c r="D45" s="216">
        <v>1</v>
      </c>
      <c r="E45" s="217">
        <v>1</v>
      </c>
      <c r="F45" s="217">
        <v>1</v>
      </c>
      <c r="G45" s="216">
        <v>1</v>
      </c>
      <c r="H45" s="216">
        <v>1</v>
      </c>
      <c r="I45" s="478">
        <f t="shared" si="6"/>
        <v>5</v>
      </c>
      <c r="J45" s="480"/>
      <c r="K45" s="472">
        <f t="shared" si="3"/>
        <v>0</v>
      </c>
      <c r="L45" s="473">
        <v>60</v>
      </c>
      <c r="M45" s="472">
        <f t="shared" si="4"/>
        <v>0</v>
      </c>
      <c r="N45" s="474">
        <f t="shared" si="5"/>
        <v>0</v>
      </c>
      <c r="O45" s="199"/>
    </row>
    <row r="46" spans="1:15" ht="39" customHeight="1">
      <c r="A46" s="213">
        <v>11</v>
      </c>
      <c r="B46" s="218" t="s">
        <v>377</v>
      </c>
      <c r="C46" s="215" t="s">
        <v>290</v>
      </c>
      <c r="D46" s="216">
        <v>2</v>
      </c>
      <c r="E46" s="217">
        <v>2</v>
      </c>
      <c r="F46" s="217">
        <v>1</v>
      </c>
      <c r="G46" s="216">
        <v>1</v>
      </c>
      <c r="H46" s="216">
        <v>4</v>
      </c>
      <c r="I46" s="478">
        <f t="shared" si="6"/>
        <v>10</v>
      </c>
      <c r="J46" s="480"/>
      <c r="K46" s="472">
        <f t="shared" si="3"/>
        <v>0</v>
      </c>
      <c r="L46" s="473">
        <v>60</v>
      </c>
      <c r="M46" s="472">
        <f t="shared" si="4"/>
        <v>0</v>
      </c>
      <c r="N46" s="474">
        <f t="shared" si="5"/>
        <v>0</v>
      </c>
      <c r="O46" s="199"/>
    </row>
    <row r="47" spans="1:15" ht="12.75" customHeight="1">
      <c r="A47" s="688" t="s">
        <v>378</v>
      </c>
      <c r="B47" s="689"/>
      <c r="C47" s="690"/>
      <c r="D47" s="461"/>
      <c r="E47" s="461"/>
      <c r="F47" s="461"/>
      <c r="G47" s="461"/>
      <c r="H47" s="461"/>
      <c r="I47" s="461"/>
      <c r="J47" s="462"/>
      <c r="K47" s="463">
        <f>SUM(K4:K46)</f>
        <v>0</v>
      </c>
      <c r="L47" s="464"/>
      <c r="M47" s="465">
        <f t="shared" ref="M47:N47" si="7">SUM(M4:M46)</f>
        <v>0</v>
      </c>
      <c r="N47" s="466">
        <f t="shared" si="7"/>
        <v>0</v>
      </c>
      <c r="O47" s="199"/>
    </row>
    <row r="48" spans="1:15" ht="12.75" customHeight="1">
      <c r="A48" s="691" t="s">
        <v>349</v>
      </c>
      <c r="B48" s="692"/>
      <c r="C48" s="467">
        <f>'Resumo dos valores'!G24</f>
        <v>44</v>
      </c>
      <c r="D48" s="468"/>
      <c r="E48" s="468"/>
      <c r="F48" s="468"/>
      <c r="G48" s="468"/>
      <c r="H48" s="468"/>
      <c r="I48" s="468"/>
      <c r="J48" s="468"/>
      <c r="K48" s="468"/>
      <c r="L48" s="469"/>
      <c r="M48" s="470">
        <f>M47/C48</f>
        <v>0</v>
      </c>
      <c r="N48" s="471">
        <f>N47/C48</f>
        <v>0</v>
      </c>
      <c r="O48" s="199"/>
    </row>
    <row r="49" spans="1:15" ht="12.75" customHeight="1">
      <c r="A49" s="199"/>
      <c r="B49" s="199"/>
      <c r="C49" s="199"/>
      <c r="D49" s="199"/>
      <c r="E49" s="199"/>
      <c r="F49" s="199"/>
      <c r="G49" s="199"/>
      <c r="H49" s="199"/>
      <c r="I49" s="199"/>
      <c r="J49" s="219"/>
      <c r="K49" s="219"/>
      <c r="L49" s="199"/>
      <c r="M49" s="199"/>
      <c r="N49" s="199"/>
      <c r="O49" s="199"/>
    </row>
  </sheetData>
  <mergeCells count="72">
    <mergeCell ref="J22:J26"/>
    <mergeCell ref="C22:C26"/>
    <mergeCell ref="C27:C34"/>
    <mergeCell ref="A35:A42"/>
    <mergeCell ref="B35:B42"/>
    <mergeCell ref="C35:C42"/>
    <mergeCell ref="E22:E26"/>
    <mergeCell ref="F22:F26"/>
    <mergeCell ref="G22:G26"/>
    <mergeCell ref="I35:I42"/>
    <mergeCell ref="J35:J42"/>
    <mergeCell ref="E27:E34"/>
    <mergeCell ref="E35:E42"/>
    <mergeCell ref="F35:F42"/>
    <mergeCell ref="G35:G42"/>
    <mergeCell ref="H35:H42"/>
    <mergeCell ref="A47:C47"/>
    <mergeCell ref="A48:B48"/>
    <mergeCell ref="A22:A26"/>
    <mergeCell ref="B22:B26"/>
    <mergeCell ref="D22:D26"/>
    <mergeCell ref="A27:A34"/>
    <mergeCell ref="D27:D34"/>
    <mergeCell ref="D35:D42"/>
    <mergeCell ref="M27:M34"/>
    <mergeCell ref="N27:N34"/>
    <mergeCell ref="F27:F34"/>
    <mergeCell ref="G27:G34"/>
    <mergeCell ref="H27:H34"/>
    <mergeCell ref="I27:I34"/>
    <mergeCell ref="J27:J34"/>
    <mergeCell ref="K27:K34"/>
    <mergeCell ref="L27:L34"/>
    <mergeCell ref="H22:H26"/>
    <mergeCell ref="B1:B2"/>
    <mergeCell ref="C1:C2"/>
    <mergeCell ref="D1:H1"/>
    <mergeCell ref="I1:I2"/>
    <mergeCell ref="E4:E7"/>
    <mergeCell ref="F4:F7"/>
    <mergeCell ref="J1:J2"/>
    <mergeCell ref="K1:K2"/>
    <mergeCell ref="M1:N1"/>
    <mergeCell ref="G4:G7"/>
    <mergeCell ref="H4:H7"/>
    <mergeCell ref="I4:I7"/>
    <mergeCell ref="J4:J7"/>
    <mergeCell ref="A1:A2"/>
    <mergeCell ref="A4:A7"/>
    <mergeCell ref="B4:B7"/>
    <mergeCell ref="C4:C7"/>
    <mergeCell ref="D4:D7"/>
    <mergeCell ref="J10:J15"/>
    <mergeCell ref="A10:A15"/>
    <mergeCell ref="B10:B15"/>
    <mergeCell ref="C10:C15"/>
    <mergeCell ref="D10:D15"/>
    <mergeCell ref="E10:E15"/>
    <mergeCell ref="F10:F15"/>
    <mergeCell ref="G10:G15"/>
    <mergeCell ref="H10:H15"/>
    <mergeCell ref="I10:I15"/>
    <mergeCell ref="J16:J21"/>
    <mergeCell ref="A16:A21"/>
    <mergeCell ref="B16:B21"/>
    <mergeCell ref="C16:C21"/>
    <mergeCell ref="D16:D21"/>
    <mergeCell ref="E16:E21"/>
    <mergeCell ref="F16:F21"/>
    <mergeCell ref="G16:G21"/>
    <mergeCell ref="H16:H21"/>
    <mergeCell ref="I16:I21"/>
  </mergeCells>
  <dataValidations count="1">
    <dataValidation type="decimal" allowBlank="1" showDropDown="1" showInputMessage="1" showErrorMessage="1" prompt="Insira um número!" sqref="D3:H4 D8:H8 D10:H10 D16:H16 D22:H22 D27:H27 D35:H35 D43:H46" xr:uid="{00000000-0002-0000-0800-000000000000}">
      <formula1>1</formula1>
      <formula2>1000</formula2>
    </dataValidation>
  </dataValidations>
  <pageMargins left="0.39370078740157477" right="0.39370078740157477" top="0.78740157499999996" bottom="0.78740157499999996" header="0" footer="0"/>
  <pageSetup paperSize="9" fitToHeight="0" orientation="portrait"/>
  <headerFooter>
    <oddHeader>&amp;CANEXO II - I - LISTA DE EQUIPAMENTOS (44h Segunda à Sábado)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16</vt:i4>
      </vt:variant>
    </vt:vector>
  </HeadingPairs>
  <TitlesOfParts>
    <vt:vector size="16" baseType="lpstr">
      <vt:lpstr>Resumo síntetico</vt:lpstr>
      <vt:lpstr>Resumo dos valores</vt:lpstr>
      <vt:lpstr>Valor MensalM²</vt:lpstr>
      <vt:lpstr>Servente</vt:lpstr>
      <vt:lpstr>JAUZEIRO</vt:lpstr>
      <vt:lpstr>UNIFORME</vt:lpstr>
      <vt:lpstr>EQUIPAMENTOS JAUZEIRO</vt:lpstr>
      <vt:lpstr>MATERIAL_LIMPEZA CONSUMO</vt:lpstr>
      <vt:lpstr>MATERIAL_LIMPEZA EQUIPAMENTOS</vt:lpstr>
      <vt:lpstr>MATERIAL_LIMPEZA UTENSÍLIOS</vt:lpstr>
      <vt:lpstr>TOTAL área m² </vt:lpstr>
      <vt:lpstr>A. DGGA</vt:lpstr>
      <vt:lpstr>A. DGPL</vt:lpstr>
      <vt:lpstr>A. DGRF</vt:lpstr>
      <vt:lpstr>A. DGSA</vt:lpstr>
      <vt:lpstr>A. DGTG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dc:creator>
  <cp:lastModifiedBy>Francisco</cp:lastModifiedBy>
  <dcterms:created xsi:type="dcterms:W3CDTF">2021-05-27T02:31:43Z</dcterms:created>
  <dcterms:modified xsi:type="dcterms:W3CDTF">2021-05-27T03:42:01Z</dcterms:modified>
</cp:coreProperties>
</file>